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0" yWindow="525" windowWidth="15990" windowHeight="6825" firstSheet="1" activeTab="1"/>
  </bookViews>
  <sheets>
    <sheet name="Rekapitulace stavby" sheetId="1" state="veryHidden" r:id="rId1"/>
    <sheet name="202211291 - ÚPRAVA TOPNÉH..." sheetId="2" r:id="rId2"/>
  </sheets>
  <definedNames>
    <definedName name="_xlnm._FilterDatabase" localSheetId="1" hidden="1">'202211291 - ÚPRAVA TOPNÉH...'!$C$133:$K$200</definedName>
    <definedName name="_xlnm.Print_Titles" localSheetId="1">'202211291 - ÚPRAVA TOPNÉH...'!$133:$133</definedName>
    <definedName name="_xlnm.Print_Titles" localSheetId="0">'Rekapitulace stavby'!$92:$92</definedName>
    <definedName name="_xlnm.Print_Area" localSheetId="1">'202211291 - ÚPRAVA TOPNÉH...'!$C$4:$J$41,'202211291 - ÚPRAVA TOPNÉH...'!$C$50:$J$76,'202211291 - ÚPRAVA TOPNÉH...'!$C$82:$J$115,'202211291 - ÚPRAVA TOPNÉH...'!$C$121:$K$200</definedName>
    <definedName name="_xlnm.Print_Area" localSheetId="0">'Rekapitulace stavby'!$D$4:$AO$76,'Rekapitulace stavby'!$C$82:$AQ$96</definedName>
  </definedNames>
  <calcPr calcId="124519"/>
</workbook>
</file>

<file path=xl/calcChain.xml><?xml version="1.0" encoding="utf-8"?>
<calcChain xmlns="http://schemas.openxmlformats.org/spreadsheetml/2006/main">
  <c r="J39" i="2"/>
  <c r="J38"/>
  <c r="AY95" i="1"/>
  <c r="J37" i="2"/>
  <c r="AX95" i="1" s="1"/>
  <c r="BI200" i="2"/>
  <c r="BH200"/>
  <c r="BG200"/>
  <c r="BF200"/>
  <c r="T200"/>
  <c r="R200"/>
  <c r="P200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T182" s="1"/>
  <c r="R183"/>
  <c r="R182" s="1"/>
  <c r="P183"/>
  <c r="P182" s="1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T144" s="1"/>
  <c r="R145"/>
  <c r="R144"/>
  <c r="P145"/>
  <c r="P144" s="1"/>
  <c r="BI141"/>
  <c r="BH141"/>
  <c r="BG141"/>
  <c r="BF141"/>
  <c r="T141"/>
  <c r="R141"/>
  <c r="P141"/>
  <c r="BI138"/>
  <c r="BH138"/>
  <c r="BG138"/>
  <c r="BF138"/>
  <c r="T138"/>
  <c r="R138"/>
  <c r="P138"/>
  <c r="F128"/>
  <c r="E126"/>
  <c r="BI113"/>
  <c r="BH113"/>
  <c r="BG113"/>
  <c r="BF113"/>
  <c r="BE113"/>
  <c r="BI112"/>
  <c r="BH112"/>
  <c r="BG112"/>
  <c r="BF112"/>
  <c r="BE112"/>
  <c r="BI111"/>
  <c r="BH111"/>
  <c r="BG111"/>
  <c r="BF111"/>
  <c r="BE111"/>
  <c r="F89"/>
  <c r="E87"/>
  <c r="J24"/>
  <c r="E24"/>
  <c r="J131" s="1"/>
  <c r="J23"/>
  <c r="J21"/>
  <c r="E21"/>
  <c r="J130" s="1"/>
  <c r="J20"/>
  <c r="J18"/>
  <c r="E18"/>
  <c r="F131" s="1"/>
  <c r="J17"/>
  <c r="J15"/>
  <c r="E15"/>
  <c r="F130" s="1"/>
  <c r="J14"/>
  <c r="J12"/>
  <c r="J128" s="1"/>
  <c r="E124"/>
  <c r="L90" i="1"/>
  <c r="AM90"/>
  <c r="AM89"/>
  <c r="L89"/>
  <c r="AM87"/>
  <c r="L87"/>
  <c r="L85"/>
  <c r="L84"/>
  <c r="BK200" i="2"/>
  <c r="J200"/>
  <c r="BK194"/>
  <c r="J194"/>
  <c r="BK192"/>
  <c r="J192"/>
  <c r="BK191"/>
  <c r="J191"/>
  <c r="BK186"/>
  <c r="J186"/>
  <c r="BK183"/>
  <c r="J183"/>
  <c r="BK181"/>
  <c r="J181"/>
  <c r="BK178"/>
  <c r="J178"/>
  <c r="BK176"/>
  <c r="J176"/>
  <c r="BK172"/>
  <c r="J172"/>
  <c r="BK169"/>
  <c r="J169"/>
  <c r="BK164"/>
  <c r="J164"/>
  <c r="BK161"/>
  <c r="J161"/>
  <c r="BK155"/>
  <c r="J155"/>
  <c r="BK150"/>
  <c r="J150"/>
  <c r="BK145"/>
  <c r="J145"/>
  <c r="BK141"/>
  <c r="J141"/>
  <c r="BK138"/>
  <c r="J138"/>
  <c r="J110"/>
  <c r="AS94" i="1"/>
  <c r="BK149" i="2" l="1"/>
  <c r="BK148" s="1"/>
  <c r="J148" s="1"/>
  <c r="J101" s="1"/>
  <c r="BK193"/>
  <c r="J193" s="1"/>
  <c r="J107" s="1"/>
  <c r="T149"/>
  <c r="T148" s="1"/>
  <c r="BK175"/>
  <c r="J175" s="1"/>
  <c r="J103" s="1"/>
  <c r="P175"/>
  <c r="R175"/>
  <c r="T175"/>
  <c r="BK185"/>
  <c r="J185" s="1"/>
  <c r="J106" s="1"/>
  <c r="P185"/>
  <c r="R185"/>
  <c r="T185"/>
  <c r="P193"/>
  <c r="P149"/>
  <c r="P148" s="1"/>
  <c r="R193"/>
  <c r="BK137"/>
  <c r="J137" s="1"/>
  <c r="J99" s="1"/>
  <c r="P137"/>
  <c r="P136" s="1"/>
  <c r="P135" s="1"/>
  <c r="R137"/>
  <c r="R136" s="1"/>
  <c r="T137"/>
  <c r="T136" s="1"/>
  <c r="R149"/>
  <c r="R148" s="1"/>
  <c r="T193"/>
  <c r="BK182"/>
  <c r="J182" s="1"/>
  <c r="J104" s="1"/>
  <c r="E85"/>
  <c r="J89"/>
  <c r="F91"/>
  <c r="J91"/>
  <c r="F92"/>
  <c r="J92"/>
  <c r="J31"/>
  <c r="BE138"/>
  <c r="BE141"/>
  <c r="BE145"/>
  <c r="BE150"/>
  <c r="BE155"/>
  <c r="BE161"/>
  <c r="BE164"/>
  <c r="BE169"/>
  <c r="BE172"/>
  <c r="BE176"/>
  <c r="BE178"/>
  <c r="BE181"/>
  <c r="BE183"/>
  <c r="BE186"/>
  <c r="BE191"/>
  <c r="BE192"/>
  <c r="BE194"/>
  <c r="BE200"/>
  <c r="BK144"/>
  <c r="J144" s="1"/>
  <c r="J100" s="1"/>
  <c r="F39"/>
  <c r="BD95" i="1" s="1"/>
  <c r="BD94" s="1"/>
  <c r="W33" s="1"/>
  <c r="F37" i="2"/>
  <c r="BB95" i="1" s="1"/>
  <c r="BB94" s="1"/>
  <c r="W31" s="1"/>
  <c r="F36" i="2"/>
  <c r="BA95" i="1" s="1"/>
  <c r="BA94" s="1"/>
  <c r="W30" s="1"/>
  <c r="F38" i="2"/>
  <c r="BC95" i="1" s="1"/>
  <c r="BC94" s="1"/>
  <c r="W32" s="1"/>
  <c r="J36" i="2"/>
  <c r="AW95" i="1" s="1"/>
  <c r="T135" i="2" l="1"/>
  <c r="R135"/>
  <c r="T184"/>
  <c r="T134" s="1"/>
  <c r="R184"/>
  <c r="P184"/>
  <c r="P134" s="1"/>
  <c r="AU95" i="1" s="1"/>
  <c r="AU94" s="1"/>
  <c r="J149" i="2"/>
  <c r="J102" s="1"/>
  <c r="BK184"/>
  <c r="J184" s="1"/>
  <c r="J105" s="1"/>
  <c r="BK136"/>
  <c r="J136" s="1"/>
  <c r="J98" s="1"/>
  <c r="F35"/>
  <c r="AZ95" i="1" s="1"/>
  <c r="AZ94" s="1"/>
  <c r="W29" s="1"/>
  <c r="J35" i="2"/>
  <c r="AV95" i="1" s="1"/>
  <c r="AT95" s="1"/>
  <c r="AY94"/>
  <c r="AX94"/>
  <c r="AW94"/>
  <c r="AK30" s="1"/>
  <c r="R134" i="2" l="1"/>
  <c r="BK135"/>
  <c r="J135" s="1"/>
  <c r="J97" s="1"/>
  <c r="AV94" i="1"/>
  <c r="AK29" s="1"/>
  <c r="BK134" i="2" l="1"/>
  <c r="J134" s="1"/>
  <c r="J96" s="1"/>
  <c r="J115" s="1"/>
  <c r="AT94" i="1"/>
  <c r="J30" i="2" l="1"/>
  <c r="J32" s="1"/>
  <c r="AG95" i="1" s="1"/>
  <c r="AG94" s="1"/>
  <c r="AK26" s="1"/>
  <c r="AK35" s="1"/>
  <c r="AN94" l="1"/>
  <c r="AN95"/>
  <c r="J41" i="2"/>
</calcChain>
</file>

<file path=xl/sharedStrings.xml><?xml version="1.0" encoding="utf-8"?>
<sst xmlns="http://schemas.openxmlformats.org/spreadsheetml/2006/main" count="948" uniqueCount="234">
  <si>
    <t>Export Komplet</t>
  </si>
  <si>
    <t/>
  </si>
  <si>
    <t>2.0</t>
  </si>
  <si>
    <t>False</t>
  </si>
  <si>
    <t>{2776e880-67a3-4129-9184-a55287ca2753}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</si>
  <si>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</si>
  <si>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</si>
  <si>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</si>
  <si>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</si>
  <si>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</si>
  <si>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</si>
  <si>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</si>
  <si>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</si>
  <si>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291120221</t>
  </si>
  <si>
    <t>Stavba:</t>
  </si>
  <si>
    <t>ÚPRAVAA ROPNÉHO SZSTÉMU</t>
  </si>
  <si>
    <t>KSO:</t>
  </si>
  <si>
    <t>CC-CZ:</t>
  </si>
  <si>
    <t>Místo:</t>
  </si>
  <si>
    <t>OSTRAVA VŠB</t>
  </si>
  <si>
    <t>Datum:</t>
  </si>
  <si>
    <t>29. 11. 2022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</si>
  <si>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</si>
  <si>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</si>
  <si>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</si>
  <si>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</si>
  <si>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</si>
  <si>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</si>
  <si>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</si>
  <si>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</si>
  <si>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</si>
  <si>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</si>
  <si>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</si>
  <si>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</si>
  <si>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</si>
  <si>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</si>
  <si>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</si>
  <si>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</si>
  <si>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</si>
  <si>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</si>
  <si>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</si>
  <si>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</si>
  <si>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</si>
  <si>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</si>
  <si>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</si>
  <si>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</si>
  <si>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</si>
  <si>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</si>
  <si>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</si>
  <si>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</si>
  <si>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</si>
  <si>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</si>
  <si>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</si>
  <si>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</si>
  <si>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</si>
  <si>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</si>
  <si>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</si>
  <si>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</si>
  <si>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</si>
  <si>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</si>
  <si>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</si>
  <si>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</si>
  <si>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</si>
  <si>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</si>
  <si>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</si>
  <si>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</si>
  <si>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</si>
  <si>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</si>
  <si>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</si>
  <si>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</si>
  <si>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</si>
  <si>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</si>
  <si>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</si>
  <si>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</si>
  <si>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</si>
  <si>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</si>
  <si>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202211291</t>
  </si>
  <si>
    <t>ÚPRAVA TOPNÉHO SZSTÉMU V BUDOVĚ E, VŠB-TU OSTRAVA</t>
  </si>
  <si>
    <t>STA</t>
  </si>
  <si>
    <t>1</t>
  </si>
  <si>
    <t>{9eed3d74-ba0e-485c-b5f4-5e37ad99252b}</t>
  </si>
  <si>
    <t>2</t>
  </si>
  <si>
    <t>KRYCÍ LIST SOUPISU PRACÍ</t>
  </si>
  <si>
    <t>Objekt:</t>
  </si>
  <si>
    <t xml:space="preserve"> UL. STUDENTSKÁ V OSTRAVĚ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</si>
  <si>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</si>
  <si>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</si>
  <si>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</si>
  <si>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</si>
  <si>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</si>
  <si>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</si>
  <si>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</si>
  <si>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</si>
  <si>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</si>
  <si>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</si>
  <si>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</si>
  <si>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</si>
  <si>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</si>
  <si>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</si>
  <si>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</si>
  <si>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</si>
  <si>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</si>
  <si>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767 - Konstrukce zámečnické</t>
  </si>
  <si>
    <t>2) Ostatní náklady</t>
  </si>
  <si>
    <t>Zařízení staveniště</t>
  </si>
  <si>
    <t>VRN</t>
  </si>
  <si>
    <t>Provozní vlivy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</si>
  <si>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</si>
  <si>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</si>
  <si>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</si>
  <si>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</si>
  <si>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</si>
  <si>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</si>
  <si>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</si>
  <si>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</si>
  <si>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</si>
  <si>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</si>
  <si>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</si>
  <si>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</si>
  <si>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</si>
  <si>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</si>
  <si>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</si>
  <si>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</si>
  <si>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</si>
  <si>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</si>
  <si>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</si>
  <si>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</si>
  <si>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</si>
  <si>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61</t>
  </si>
  <si>
    <t>Úprava povrchů vnitřních</t>
  </si>
  <si>
    <t>K</t>
  </si>
  <si>
    <t>611315223</t>
  </si>
  <si>
    <t>Vápenná štuková omítka malých ploch do 1,0 m2 na stropech</t>
  </si>
  <si>
    <t>kus</t>
  </si>
  <si>
    <t>4</t>
  </si>
  <si>
    <t>3</t>
  </si>
  <si>
    <t>1975062745</t>
  </si>
  <si>
    <t>VV</t>
  </si>
  <si>
    <t>DLE V.Č.D.1.4b)-304</t>
  </si>
  <si>
    <t>612315213</t>
  </si>
  <si>
    <t>Vápenná hladká omítka malých ploch do 1,0 m2 na stěnách</t>
  </si>
  <si>
    <t>996754743</t>
  </si>
  <si>
    <t>63</t>
  </si>
  <si>
    <t>Podlahy a podlahové konstrukce</t>
  </si>
  <si>
    <t>631341152</t>
  </si>
  <si>
    <t>Doplnění dosavadních mazanin plochy do 1 m2 betonem lehkým keramickým tl přes 80 mm</t>
  </si>
  <si>
    <t>m3</t>
  </si>
  <si>
    <t>1182959888</t>
  </si>
  <si>
    <t>((0,30*1,20)-3,4*0,01*4)*0,10</t>
  </si>
  <si>
    <t>9</t>
  </si>
  <si>
    <t>Ostatní konstrukce a práce, bourání</t>
  </si>
  <si>
    <t>96</t>
  </si>
  <si>
    <t>Bourání konstrukcí</t>
  </si>
  <si>
    <t>763131832</t>
  </si>
  <si>
    <t>Demontáž SDK podhledu s jednovrstvou nosnou kcí z ocelových profilů opláštění dvojité</t>
  </si>
  <si>
    <t>m2</t>
  </si>
  <si>
    <t>-813314725</t>
  </si>
  <si>
    <t>M.Č. S11, 149, 151</t>
  </si>
  <si>
    <t>(1,50+3,00+4,20-1,20)*1,20</t>
  </si>
  <si>
    <t>Součet</t>
  </si>
  <si>
    <t>5</t>
  </si>
  <si>
    <t>767581801</t>
  </si>
  <si>
    <t>Demontáž podhledu kazet</t>
  </si>
  <si>
    <t>-189618097</t>
  </si>
  <si>
    <t>((6,60+11,25)-1,25)*1,25</t>
  </si>
  <si>
    <t>(13,10+6,20)*1,25</t>
  </si>
  <si>
    <t>965043321</t>
  </si>
  <si>
    <t>Bourání podkladů pod dlažby betonových s potěrem nebo teracem tl do 100 mm pl do 1 m2</t>
  </si>
  <si>
    <t>-1902380513</t>
  </si>
  <si>
    <t>0,30*1,20*0,10</t>
  </si>
  <si>
    <t>7</t>
  </si>
  <si>
    <t>966083108</t>
  </si>
  <si>
    <t>Demontáž odvětrávané fasády podhledů s hliníkovou obousměrnou konstrukcí</t>
  </si>
  <si>
    <t>-830457890</t>
  </si>
  <si>
    <t>8</t>
  </si>
  <si>
    <t>971052341</t>
  </si>
  <si>
    <t>Vybourání nebo prorážení otvorů v ŽB příčkách a zdech pl do 0,09 m2 tl do 300 mm</t>
  </si>
  <si>
    <t>46859187</t>
  </si>
  <si>
    <t>972054241</t>
  </si>
  <si>
    <t>Vybourání otvorů v ŽB stropech nebo klenbách pl do 0,09 m2 tl do 150 mm</t>
  </si>
  <si>
    <t>1106511881</t>
  </si>
  <si>
    <t>997</t>
  </si>
  <si>
    <t>Přesun sutě</t>
  </si>
  <si>
    <t>10</t>
  </si>
  <si>
    <t>997013501</t>
  </si>
  <si>
    <t>Odvoz suti a vybouraných hmot na skládku nebo meziskládku do 1 km se složením</t>
  </si>
  <si>
    <t>t</t>
  </si>
  <si>
    <t>1670820348</t>
  </si>
  <si>
    <t>1,184</t>
  </si>
  <si>
    <t>11</t>
  </si>
  <si>
    <t>997013509</t>
  </si>
  <si>
    <t>Příplatek k odvozu suti a vybouraných hmot na skládku ZKD 1 km přes 1 km</t>
  </si>
  <si>
    <t>1164257093</t>
  </si>
  <si>
    <t>PŘEDPOKLÁDANÁ VZÁL. ODVOZU 20 KM</t>
  </si>
  <si>
    <t>1,184*(20-1)</t>
  </si>
  <si>
    <t>12</t>
  </si>
  <si>
    <t>997013609</t>
  </si>
  <si>
    <t>Poplatek za uložení na skládce (skládkovné) stavebního odpadu ze směsí nebo oddělených frakcí betonu, cihel a keramických výrobků kód odpadu 17 01 07</t>
  </si>
  <si>
    <t>1660206279</t>
  </si>
  <si>
    <t>998</t>
  </si>
  <si>
    <t>Přesun hmot</t>
  </si>
  <si>
    <t>13</t>
  </si>
  <si>
    <t>998012021</t>
  </si>
  <si>
    <t>Přesun hmot pro budovy monolitické v do 6 m</t>
  </si>
  <si>
    <t>-58493130</t>
  </si>
  <si>
    <t>PSV</t>
  </si>
  <si>
    <t>Práce a dodávky PSV</t>
  </si>
  <si>
    <t>763</t>
  </si>
  <si>
    <t>Konstrukce suché výstavby</t>
  </si>
  <si>
    <t>14</t>
  </si>
  <si>
    <t>763132625</t>
  </si>
  <si>
    <t>Montáž desek 2 x 15 m SDK podhled samostatný požární předěl</t>
  </si>
  <si>
    <t>16</t>
  </si>
  <si>
    <t>986711411</t>
  </si>
  <si>
    <t>998763401</t>
  </si>
  <si>
    <t>Přesun hmot procentní pro sádrokartonové konstrukce v objektech v do 6 m</t>
  </si>
  <si>
    <t>%</t>
  </si>
  <si>
    <t>-1200605002</t>
  </si>
  <si>
    <t>998767201</t>
  </si>
  <si>
    <t>-1547647271</t>
  </si>
  <si>
    <t>767</t>
  </si>
  <si>
    <t>Konstrukce zámečnické</t>
  </si>
  <si>
    <t>17</t>
  </si>
  <si>
    <t>767584153</t>
  </si>
  <si>
    <t>Montáž podhledů kazetových 600x600 mm plochy přes 20 m2</t>
  </si>
  <si>
    <t>1926517024</t>
  </si>
  <si>
    <t>18</t>
  </si>
  <si>
    <t>2018280087</t>
  </si>
  <si>
    <t>Přesun hmot procentní pro zámečnické konstrukce v objektech v do 6 m</t>
  </si>
  <si>
    <t>Julius Richter</t>
  </si>
  <si>
    <t>Ing. Majoroš Ladislav</t>
  </si>
  <si>
    <t>Úprava topného systému v budově "B",VŠB-TU Ostava Poruba</t>
  </si>
  <si>
    <t>202211291 - ÚPRAVA TOPNÉHO SYSTÉMU V BUDOVĚ B, VŠB-TU OSTRAVA</t>
  </si>
  <si>
    <t>stavební část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</si>
</sst>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4" borderId="0" xfId="0" applyFont="1" applyFill="1" applyAlignment="1">
      <alignment horizontal="left" vertical="center"/>
    </xf>
    <xf numFmtId="4" fontId="22" fillId="4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90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18" t="s">
        <v>13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219" t="s">
        <v>15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24</v>
      </c>
      <c r="AK11" s="26" t="s">
        <v>25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26</v>
      </c>
      <c r="AK13" s="26" t="s">
        <v>23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24</v>
      </c>
      <c r="AK14" s="26" t="s">
        <v>25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27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24</v>
      </c>
      <c r="AK17" s="26" t="s">
        <v>25</v>
      </c>
      <c r="AN17" s="24" t="s">
        <v>1</v>
      </c>
      <c r="AR17" s="20"/>
      <c r="BS17" s="17" t="s">
        <v>28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29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24</v>
      </c>
      <c r="AK20" s="26" t="s">
        <v>25</v>
      </c>
      <c r="AN20" s="24" t="s">
        <v>1</v>
      </c>
      <c r="AR20" s="20"/>
      <c r="BS20" s="17" t="s">
        <v>28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30</v>
      </c>
      <c r="AR22" s="20"/>
    </row>
    <row r="23" spans="1:71" s="1" customFormat="1" ht="16.5" customHeight="1">
      <c r="B23" s="20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1">
        <f>ROUND(AG94,2)</f>
        <v>0</v>
      </c>
      <c r="AL26" s="222"/>
      <c r="AM26" s="222"/>
      <c r="AN26" s="222"/>
      <c r="AO26" s="222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3" t="s">
        <v>32</v>
      </c>
      <c r="M28" s="223"/>
      <c r="N28" s="223"/>
      <c r="O28" s="223"/>
      <c r="P28" s="223"/>
      <c r="Q28" s="29"/>
      <c r="R28" s="29"/>
      <c r="S28" s="29"/>
      <c r="T28" s="29"/>
      <c r="U28" s="29"/>
      <c r="V28" s="29"/>
      <c r="W28" s="223" t="s">
        <v>33</v>
      </c>
      <c r="X28" s="223"/>
      <c r="Y28" s="223"/>
      <c r="Z28" s="223"/>
      <c r="AA28" s="223"/>
      <c r="AB28" s="223"/>
      <c r="AC28" s="223"/>
      <c r="AD28" s="223"/>
      <c r="AE28" s="223"/>
      <c r="AF28" s="29"/>
      <c r="AG28" s="29"/>
      <c r="AH28" s="29"/>
      <c r="AI28" s="29"/>
      <c r="AJ28" s="29"/>
      <c r="AK28" s="223" t="s">
        <v>34</v>
      </c>
      <c r="AL28" s="223"/>
      <c r="AM28" s="223"/>
      <c r="AN28" s="223"/>
      <c r="AO28" s="223"/>
      <c r="AP28" s="29"/>
      <c r="AQ28" s="29"/>
      <c r="AR28" s="30"/>
      <c r="BE28" s="29"/>
    </row>
    <row r="29" spans="1:71" s="3" customFormat="1" ht="14.45" customHeight="1">
      <c r="B29" s="34"/>
      <c r="D29" s="26" t="s">
        <v>35</v>
      </c>
      <c r="F29" s="26" t="s">
        <v>36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4"/>
    </row>
    <row r="30" spans="1:71" s="3" customFormat="1" ht="14.45" customHeight="1">
      <c r="B30" s="34"/>
      <c r="F30" s="26" t="s">
        <v>37</v>
      </c>
      <c r="L30" s="208">
        <v>0.15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4"/>
    </row>
    <row r="31" spans="1:71" s="3" customFormat="1" ht="14.45" hidden="1" customHeight="1">
      <c r="B31" s="34"/>
      <c r="F31" s="26" t="s">
        <v>38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4"/>
    </row>
    <row r="32" spans="1:71" s="3" customFormat="1" ht="14.45" hidden="1" customHeight="1">
      <c r="B32" s="34"/>
      <c r="F32" s="26" t="s">
        <v>39</v>
      </c>
      <c r="L32" s="208">
        <v>0.15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4"/>
    </row>
    <row r="33" spans="1:57" s="3" customFormat="1" ht="14.45" hidden="1" customHeight="1">
      <c r="B33" s="34"/>
      <c r="F33" s="26" t="s">
        <v>40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09" t="s">
        <v>43</v>
      </c>
      <c r="Y35" s="210"/>
      <c r="Z35" s="210"/>
      <c r="AA35" s="210"/>
      <c r="AB35" s="210"/>
      <c r="AC35" s="37"/>
      <c r="AD35" s="37"/>
      <c r="AE35" s="37"/>
      <c r="AF35" s="37"/>
      <c r="AG35" s="37"/>
      <c r="AH35" s="37"/>
      <c r="AI35" s="37"/>
      <c r="AJ35" s="37"/>
      <c r="AK35" s="211">
        <f>SUM(AK26:AK33)</f>
        <v>0</v>
      </c>
      <c r="AL35" s="210"/>
      <c r="AM35" s="210"/>
      <c r="AN35" s="210"/>
      <c r="AO35" s="212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291120221</v>
      </c>
      <c r="AR84" s="48"/>
    </row>
    <row r="85" spans="1:91" s="5" customFormat="1" ht="36.950000000000003" customHeight="1">
      <c r="B85" s="49"/>
      <c r="C85" s="50" t="s">
        <v>14</v>
      </c>
      <c r="L85" s="197" t="str">
        <f>K6</f>
        <v>ÚPRAVAA ROPNÉHO SZSTÉMU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OSTRAVA VŠB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199" t="str">
        <f>IF(AN8= "","",AN8)</f>
        <v>29. 11. 2022</v>
      </c>
      <c r="AN87" s="199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27</v>
      </c>
      <c r="AJ89" s="29"/>
      <c r="AK89" s="29"/>
      <c r="AL89" s="29"/>
      <c r="AM89" s="200" t="str">
        <f>IF(E17="","",E17)</f>
        <v xml:space="preserve"> </v>
      </c>
      <c r="AN89" s="201"/>
      <c r="AO89" s="201"/>
      <c r="AP89" s="201"/>
      <c r="AQ89" s="29"/>
      <c r="AR89" s="30"/>
      <c r="AS89" s="202" t="s">
        <v>51</v>
      </c>
      <c r="AT89" s="20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29</v>
      </c>
      <c r="AJ90" s="29"/>
      <c r="AK90" s="29"/>
      <c r="AL90" s="29"/>
      <c r="AM90" s="200" t="str">
        <f>IF(E20="","",E20)</f>
        <v xml:space="preserve"> </v>
      </c>
      <c r="AN90" s="201"/>
      <c r="AO90" s="201"/>
      <c r="AP90" s="201"/>
      <c r="AQ90" s="29"/>
      <c r="AR90" s="30"/>
      <c r="AS90" s="204"/>
      <c r="AT90" s="20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4"/>
      <c r="AT91" s="20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2" t="s">
        <v>52</v>
      </c>
      <c r="D92" s="193"/>
      <c r="E92" s="193"/>
      <c r="F92" s="193"/>
      <c r="G92" s="193"/>
      <c r="H92" s="57"/>
      <c r="I92" s="194" t="s">
        <v>53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54</v>
      </c>
      <c r="AH92" s="193"/>
      <c r="AI92" s="193"/>
      <c r="AJ92" s="193"/>
      <c r="AK92" s="193"/>
      <c r="AL92" s="193"/>
      <c r="AM92" s="193"/>
      <c r="AN92" s="194" t="s">
        <v>55</v>
      </c>
      <c r="AO92" s="193"/>
      <c r="AP92" s="196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6">
        <f>ROUND(AG95,2)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105.08632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24.75" customHeight="1">
      <c r="A95" s="76" t="s">
        <v>75</v>
      </c>
      <c r="B95" s="77"/>
      <c r="C95" s="78"/>
      <c r="D95" s="215" t="s">
        <v>76</v>
      </c>
      <c r="E95" s="215"/>
      <c r="F95" s="215"/>
      <c r="G95" s="215"/>
      <c r="H95" s="215"/>
      <c r="I95" s="79"/>
      <c r="J95" s="215" t="s">
        <v>77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'202211291 - ÚPRAVA TOPNÉH...'!J32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80" t="s">
        <v>78</v>
      </c>
      <c r="AR95" s="77"/>
      <c r="AS95" s="81">
        <v>0</v>
      </c>
      <c r="AT95" s="82">
        <f>ROUND(SUM(AV95:AW95),2)</f>
        <v>0</v>
      </c>
      <c r="AU95" s="83">
        <f>'202211291 - ÚPRAVA TOPNÉH...'!P134</f>
        <v>105.08632299999999</v>
      </c>
      <c r="AV95" s="82">
        <f>'202211291 - ÚPRAVA TOPNÉH...'!J35</f>
        <v>0</v>
      </c>
      <c r="AW95" s="82">
        <f>'202211291 - ÚPRAVA TOPNÉH...'!J36</f>
        <v>0</v>
      </c>
      <c r="AX95" s="82">
        <f>'202211291 - ÚPRAVA TOPNÉH...'!J37</f>
        <v>0</v>
      </c>
      <c r="AY95" s="82">
        <f>'202211291 - ÚPRAVA TOPNÉH...'!J38</f>
        <v>0</v>
      </c>
      <c r="AZ95" s="82">
        <f>'202211291 - ÚPRAVA TOPNÉH...'!F35</f>
        <v>0</v>
      </c>
      <c r="BA95" s="82">
        <f>'202211291 - ÚPRAVA TOPNÉH...'!F36</f>
        <v>0</v>
      </c>
      <c r="BB95" s="82">
        <f>'202211291 - ÚPRAVA TOPNÉH...'!F37</f>
        <v>0</v>
      </c>
      <c r="BC95" s="82">
        <f>'202211291 - ÚPRAVA TOPNÉH...'!F38</f>
        <v>0</v>
      </c>
      <c r="BD95" s="84">
        <f>'202211291 - ÚPRAVA TOPNÉH...'!F39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81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02211291 - ÚPRAVA TOPNÉH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01"/>
  <sheetViews>
    <sheetView showGridLines="0" tabSelected="1" topLeftCell="A12" workbookViewId="0">
      <selection activeCell="F21" sqref="F2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7" t="s">
        <v>80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82</v>
      </c>
      <c r="L4" s="20"/>
      <c r="M4" s="8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26" t="s">
        <v>231</v>
      </c>
      <c r="F7" s="227"/>
      <c r="G7" s="227"/>
      <c r="H7" s="227"/>
      <c r="L7" s="20"/>
    </row>
    <row r="8" spans="1:46" s="2" customFormat="1" ht="12" customHeight="1">
      <c r="A8" s="29"/>
      <c r="B8" s="30"/>
      <c r="C8" s="29"/>
      <c r="D8" s="26" t="s">
        <v>83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7" t="s">
        <v>232</v>
      </c>
      <c r="F9" s="224"/>
      <c r="G9" s="224"/>
      <c r="H9" s="224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84</v>
      </c>
      <c r="G12" s="29"/>
      <c r="H12" s="29"/>
      <c r="I12" s="26" t="s">
        <v>20</v>
      </c>
      <c r="J12" s="52" t="str">
        <f>'Rekapitulace stavby'!AN8</f>
        <v>29. 11. 2022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22</v>
      </c>
      <c r="E14" s="29"/>
      <c r="F14" s="29"/>
      <c r="G14" s="29"/>
      <c r="H14" s="29"/>
      <c r="I14" s="26" t="s">
        <v>23</v>
      </c>
      <c r="J14" s="24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 xml:space="preserve"> </v>
      </c>
      <c r="F15" s="29"/>
      <c r="G15" s="29"/>
      <c r="H15" s="29"/>
      <c r="I15" s="26" t="s">
        <v>25</v>
      </c>
      <c r="J15" s="24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26</v>
      </c>
      <c r="E17" s="29"/>
      <c r="F17" s="29"/>
      <c r="G17" s="29"/>
      <c r="H17" s="29"/>
      <c r="I17" s="26" t="s">
        <v>23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 xml:space="preserve"> </v>
      </c>
      <c r="F18" s="218"/>
      <c r="G18" s="218"/>
      <c r="H18" s="218"/>
      <c r="I18" s="26" t="s">
        <v>25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" t="s">
        <v>229</v>
      </c>
      <c r="G20" s="29"/>
      <c r="H20" s="29"/>
      <c r="I20" s="26" t="s">
        <v>23</v>
      </c>
      <c r="J20" s="24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 xml:space="preserve"> </v>
      </c>
      <c r="F21" s="29"/>
      <c r="G21" s="29"/>
      <c r="H21" s="29"/>
      <c r="I21" s="26" t="s">
        <v>25</v>
      </c>
      <c r="J21" s="24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29</v>
      </c>
      <c r="E23" s="29"/>
      <c r="F23" s="2" t="s">
        <v>230</v>
      </c>
      <c r="G23" s="29"/>
      <c r="H23" s="29"/>
      <c r="I23" s="26" t="s">
        <v>23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25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30</v>
      </c>
      <c r="E26" s="29"/>
      <c r="F26" s="2" t="s">
        <v>233</v>
      </c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220" t="s">
        <v>1</v>
      </c>
      <c r="F27" s="220"/>
      <c r="G27" s="220"/>
      <c r="H27" s="220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5" customHeight="1">
      <c r="A30" s="29"/>
      <c r="B30" s="30"/>
      <c r="C30" s="29"/>
      <c r="D30" s="24" t="s">
        <v>85</v>
      </c>
      <c r="E30" s="29"/>
      <c r="F30" s="29"/>
      <c r="G30" s="29"/>
      <c r="H30" s="29"/>
      <c r="I30" s="29"/>
      <c r="J30" s="91">
        <f>J96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5" customHeight="1">
      <c r="A31" s="29"/>
      <c r="B31" s="30"/>
      <c r="C31" s="29"/>
      <c r="D31" s="92" t="s">
        <v>86</v>
      </c>
      <c r="E31" s="29"/>
      <c r="F31" s="29"/>
      <c r="G31" s="29"/>
      <c r="H31" s="29"/>
      <c r="I31" s="29"/>
      <c r="J31" s="91">
        <f>J110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3" t="s">
        <v>31</v>
      </c>
      <c r="E32" s="29"/>
      <c r="F32" s="29"/>
      <c r="G32" s="29"/>
      <c r="H32" s="29"/>
      <c r="I32" s="29"/>
      <c r="J32" s="68">
        <f>ROUND(J30 + J31,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33</v>
      </c>
      <c r="G34" s="29"/>
      <c r="H34" s="29"/>
      <c r="I34" s="33" t="s">
        <v>32</v>
      </c>
      <c r="J34" s="33" t="s">
        <v>34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4" t="s">
        <v>35</v>
      </c>
      <c r="E35" s="26" t="s">
        <v>36</v>
      </c>
      <c r="F35" s="95">
        <f>ROUND((SUM(BE110:BE114) + SUM(BE134:BE200)),  2)</f>
        <v>0</v>
      </c>
      <c r="G35" s="29"/>
      <c r="H35" s="29"/>
      <c r="I35" s="96">
        <v>0.21</v>
      </c>
      <c r="J35" s="95">
        <f>ROUND(((SUM(BE110:BE114) + SUM(BE134:BE200))*I35),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37</v>
      </c>
      <c r="F36" s="95">
        <f>ROUND((SUM(BF110:BF114) + SUM(BF134:BF200)),  2)</f>
        <v>0</v>
      </c>
      <c r="G36" s="29"/>
      <c r="H36" s="29"/>
      <c r="I36" s="96">
        <v>0.15</v>
      </c>
      <c r="J36" s="95">
        <f>ROUND(((SUM(BF110:BF114) + SUM(BF134:BF200))*I36),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38</v>
      </c>
      <c r="F37" s="95">
        <f>ROUND((SUM(BG110:BG114) + SUM(BG134:BG200)),  2)</f>
        <v>0</v>
      </c>
      <c r="G37" s="29"/>
      <c r="H37" s="29"/>
      <c r="I37" s="96">
        <v>0.21</v>
      </c>
      <c r="J37" s="95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39</v>
      </c>
      <c r="F38" s="95">
        <f>ROUND((SUM(BH110:BH114) + SUM(BH134:BH200)),  2)</f>
        <v>0</v>
      </c>
      <c r="G38" s="29"/>
      <c r="H38" s="29"/>
      <c r="I38" s="96">
        <v>0.15</v>
      </c>
      <c r="J38" s="95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40</v>
      </c>
      <c r="F39" s="95">
        <f>ROUND((SUM(BI110:BI114) + SUM(BI134:BI200)),  2)</f>
        <v>0</v>
      </c>
      <c r="G39" s="29"/>
      <c r="H39" s="29"/>
      <c r="I39" s="96">
        <v>0</v>
      </c>
      <c r="J39" s="95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97"/>
      <c r="D41" s="98" t="s">
        <v>41</v>
      </c>
      <c r="E41" s="57"/>
      <c r="F41" s="57"/>
      <c r="G41" s="99" t="s">
        <v>42</v>
      </c>
      <c r="H41" s="100" t="s">
        <v>43</v>
      </c>
      <c r="I41" s="57"/>
      <c r="J41" s="101">
        <f>SUM(J32:J39)</f>
        <v>0</v>
      </c>
      <c r="K41" s="102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46</v>
      </c>
      <c r="E61" s="32"/>
      <c r="F61" s="103" t="s">
        <v>47</v>
      </c>
      <c r="G61" s="42" t="s">
        <v>46</v>
      </c>
      <c r="H61" s="32"/>
      <c r="I61" s="32"/>
      <c r="J61" s="104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46</v>
      </c>
      <c r="E76" s="32"/>
      <c r="F76" s="103" t="s">
        <v>47</v>
      </c>
      <c r="G76" s="42" t="s">
        <v>46</v>
      </c>
      <c r="H76" s="32"/>
      <c r="I76" s="32"/>
      <c r="J76" s="104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87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Úprava topného systému v budově "B",VŠB-TU Ostava Poruba</v>
      </c>
      <c r="F85" s="227"/>
      <c r="G85" s="227"/>
      <c r="H85" s="22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7" t="str">
        <f>E9</f>
        <v>202211291 - ÚPRAVA TOPNÉHO SYSTÉMU V BUDOVĚ B, VŠB-TU OSTRAVA</v>
      </c>
      <c r="F87" s="224"/>
      <c r="G87" s="224"/>
      <c r="H87" s="224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 xml:space="preserve"> UL. STUDENTSKÁ V OSTRAVĚ</v>
      </c>
      <c r="G89" s="29"/>
      <c r="H89" s="29"/>
      <c r="I89" s="26" t="s">
        <v>20</v>
      </c>
      <c r="J89" s="52" t="str">
        <f>IF(J12="","",J12)</f>
        <v>29. 11. 2022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6" t="s">
        <v>22</v>
      </c>
      <c r="D91" s="29"/>
      <c r="E91" s="29"/>
      <c r="F91" s="24" t="str">
        <f>E15</f>
        <v xml:space="preserve"> </v>
      </c>
      <c r="G91" s="29"/>
      <c r="H91" s="29"/>
      <c r="I91" s="26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6" t="s">
        <v>26</v>
      </c>
      <c r="D92" s="29"/>
      <c r="E92" s="29"/>
      <c r="F92" s="24" t="str">
        <f>IF(E18="","",E18)</f>
        <v xml:space="preserve"> </v>
      </c>
      <c r="G92" s="29"/>
      <c r="H92" s="29"/>
      <c r="I92" s="26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5" t="s">
        <v>88</v>
      </c>
      <c r="D94" s="97"/>
      <c r="E94" s="97"/>
      <c r="F94" s="97"/>
      <c r="G94" s="97"/>
      <c r="H94" s="97"/>
      <c r="I94" s="97"/>
      <c r="J94" s="106" t="s">
        <v>89</v>
      </c>
      <c r="K94" s="97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7" t="s">
        <v>90</v>
      </c>
      <c r="D96" s="29"/>
      <c r="E96" s="29"/>
      <c r="F96" s="29"/>
      <c r="G96" s="29"/>
      <c r="H96" s="29"/>
      <c r="I96" s="29"/>
      <c r="J96" s="68">
        <f>J134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91</v>
      </c>
    </row>
    <row r="97" spans="1:65" s="9" customFormat="1" ht="24.95" customHeight="1">
      <c r="B97" s="108"/>
      <c r="D97" s="109" t="s">
        <v>92</v>
      </c>
      <c r="E97" s="110"/>
      <c r="F97" s="110"/>
      <c r="G97" s="110"/>
      <c r="H97" s="110"/>
      <c r="I97" s="110"/>
      <c r="J97" s="111">
        <f>J135</f>
        <v>0</v>
      </c>
      <c r="L97" s="108"/>
    </row>
    <row r="98" spans="1:65" s="10" customFormat="1" ht="19.899999999999999" customHeight="1">
      <c r="B98" s="112"/>
      <c r="D98" s="113" t="s">
        <v>93</v>
      </c>
      <c r="E98" s="114"/>
      <c r="F98" s="114"/>
      <c r="G98" s="114"/>
      <c r="H98" s="114"/>
      <c r="I98" s="114"/>
      <c r="J98" s="115">
        <f>J136</f>
        <v>0</v>
      </c>
      <c r="L98" s="112"/>
    </row>
    <row r="99" spans="1:65" s="10" customFormat="1" ht="14.85" customHeight="1">
      <c r="B99" s="112"/>
      <c r="D99" s="113" t="s">
        <v>94</v>
      </c>
      <c r="E99" s="114"/>
      <c r="F99" s="114"/>
      <c r="G99" s="114"/>
      <c r="H99" s="114"/>
      <c r="I99" s="114"/>
      <c r="J99" s="115">
        <f>J137</f>
        <v>0</v>
      </c>
      <c r="L99" s="112"/>
    </row>
    <row r="100" spans="1:65" s="10" customFormat="1" ht="14.85" customHeight="1">
      <c r="B100" s="112"/>
      <c r="D100" s="113" t="s">
        <v>95</v>
      </c>
      <c r="E100" s="114"/>
      <c r="F100" s="114"/>
      <c r="G100" s="114"/>
      <c r="H100" s="114"/>
      <c r="I100" s="114"/>
      <c r="J100" s="115">
        <f>J144</f>
        <v>0</v>
      </c>
      <c r="L100" s="112"/>
    </row>
    <row r="101" spans="1:65" s="10" customFormat="1" ht="19.899999999999999" customHeight="1">
      <c r="B101" s="112"/>
      <c r="D101" s="113" t="s">
        <v>96</v>
      </c>
      <c r="E101" s="114"/>
      <c r="F101" s="114"/>
      <c r="G101" s="114"/>
      <c r="H101" s="114"/>
      <c r="I101" s="114"/>
      <c r="J101" s="115">
        <f>J148</f>
        <v>0</v>
      </c>
      <c r="L101" s="112"/>
    </row>
    <row r="102" spans="1:65" s="10" customFormat="1" ht="14.85" customHeight="1">
      <c r="B102" s="112"/>
      <c r="D102" s="113" t="s">
        <v>97</v>
      </c>
      <c r="E102" s="114"/>
      <c r="F102" s="114"/>
      <c r="G102" s="114"/>
      <c r="H102" s="114"/>
      <c r="I102" s="114"/>
      <c r="J102" s="115">
        <f>J149</f>
        <v>0</v>
      </c>
      <c r="L102" s="112"/>
    </row>
    <row r="103" spans="1:65" s="10" customFormat="1" ht="19.899999999999999" customHeight="1">
      <c r="B103" s="112"/>
      <c r="D103" s="113" t="s">
        <v>98</v>
      </c>
      <c r="E103" s="114"/>
      <c r="F103" s="114"/>
      <c r="G103" s="114"/>
      <c r="H103" s="114"/>
      <c r="I103" s="114"/>
      <c r="J103" s="115">
        <f>J175</f>
        <v>0</v>
      </c>
      <c r="L103" s="112"/>
    </row>
    <row r="104" spans="1:65" s="10" customFormat="1" ht="19.899999999999999" customHeight="1">
      <c r="B104" s="112"/>
      <c r="D104" s="113" t="s">
        <v>99</v>
      </c>
      <c r="E104" s="114"/>
      <c r="F104" s="114"/>
      <c r="G104" s="114"/>
      <c r="H104" s="114"/>
      <c r="I104" s="114"/>
      <c r="J104" s="115">
        <f>J182</f>
        <v>0</v>
      </c>
      <c r="L104" s="112"/>
    </row>
    <row r="105" spans="1:65" s="9" customFormat="1" ht="24.95" customHeight="1">
      <c r="B105" s="108"/>
      <c r="D105" s="109" t="s">
        <v>100</v>
      </c>
      <c r="E105" s="110"/>
      <c r="F105" s="110"/>
      <c r="G105" s="110"/>
      <c r="H105" s="110"/>
      <c r="I105" s="110"/>
      <c r="J105" s="111">
        <f>J184</f>
        <v>0</v>
      </c>
      <c r="L105" s="108"/>
    </row>
    <row r="106" spans="1:65" s="10" customFormat="1" ht="19.899999999999999" customHeight="1">
      <c r="B106" s="112"/>
      <c r="D106" s="113" t="s">
        <v>101</v>
      </c>
      <c r="E106" s="114"/>
      <c r="F106" s="114"/>
      <c r="G106" s="114"/>
      <c r="H106" s="114"/>
      <c r="I106" s="114"/>
      <c r="J106" s="115">
        <f>J185</f>
        <v>0</v>
      </c>
      <c r="L106" s="112"/>
    </row>
    <row r="107" spans="1:65" s="10" customFormat="1" ht="19.899999999999999" customHeight="1">
      <c r="B107" s="112"/>
      <c r="D107" s="113" t="s">
        <v>102</v>
      </c>
      <c r="E107" s="114"/>
      <c r="F107" s="114"/>
      <c r="G107" s="114"/>
      <c r="H107" s="114"/>
      <c r="I107" s="114"/>
      <c r="J107" s="115">
        <f>J193</f>
        <v>0</v>
      </c>
      <c r="L107" s="112"/>
    </row>
    <row r="108" spans="1:65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65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65" s="2" customFormat="1" ht="29.25" customHeight="1">
      <c r="A110" s="29"/>
      <c r="B110" s="30"/>
      <c r="C110" s="107" t="s">
        <v>103</v>
      </c>
      <c r="D110" s="29"/>
      <c r="E110" s="29"/>
      <c r="F110" s="29"/>
      <c r="G110" s="29"/>
      <c r="H110" s="29"/>
      <c r="I110" s="29"/>
      <c r="J110" s="116">
        <f>ROUND(J111 + J112 + J113,2)</f>
        <v>0</v>
      </c>
      <c r="K110" s="29"/>
      <c r="L110" s="39"/>
      <c r="N110" s="117" t="s">
        <v>35</v>
      </c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65" s="2" customFormat="1" ht="18" customHeight="1">
      <c r="A111" s="29"/>
      <c r="B111" s="118"/>
      <c r="C111" s="119"/>
      <c r="D111" s="225" t="s">
        <v>104</v>
      </c>
      <c r="E111" s="225"/>
      <c r="F111" s="225"/>
      <c r="G111" s="119"/>
      <c r="H111" s="119"/>
      <c r="I111" s="119"/>
      <c r="J111" s="121">
        <v>0</v>
      </c>
      <c r="K111" s="119"/>
      <c r="L111" s="122"/>
      <c r="M111" s="123"/>
      <c r="N111" s="124" t="s">
        <v>36</v>
      </c>
      <c r="O111" s="123"/>
      <c r="P111" s="123"/>
      <c r="Q111" s="123"/>
      <c r="R111" s="123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23"/>
      <c r="AG111" s="123"/>
      <c r="AH111" s="123"/>
      <c r="AI111" s="123"/>
      <c r="AJ111" s="123"/>
      <c r="AK111" s="123"/>
      <c r="AL111" s="123"/>
      <c r="AM111" s="123"/>
      <c r="AN111" s="123"/>
      <c r="AO111" s="123"/>
      <c r="AP111" s="123"/>
      <c r="AQ111" s="123"/>
      <c r="AR111" s="123"/>
      <c r="AS111" s="123"/>
      <c r="AT111" s="123"/>
      <c r="AU111" s="123"/>
      <c r="AV111" s="123"/>
      <c r="AW111" s="123"/>
      <c r="AX111" s="123"/>
      <c r="AY111" s="125" t="s">
        <v>105</v>
      </c>
      <c r="AZ111" s="123"/>
      <c r="BA111" s="123"/>
      <c r="BB111" s="123"/>
      <c r="BC111" s="123"/>
      <c r="BD111" s="123"/>
      <c r="BE111" s="126">
        <f>IF(N111="základní",J111,0)</f>
        <v>0</v>
      </c>
      <c r="BF111" s="126">
        <f>IF(N111="snížená",J111,0)</f>
        <v>0</v>
      </c>
      <c r="BG111" s="126">
        <f>IF(N111="zákl. přenesená",J111,0)</f>
        <v>0</v>
      </c>
      <c r="BH111" s="126">
        <f>IF(N111="sníž. přenesená",J111,0)</f>
        <v>0</v>
      </c>
      <c r="BI111" s="126">
        <f>IF(N111="nulová",J111,0)</f>
        <v>0</v>
      </c>
      <c r="BJ111" s="125" t="s">
        <v>79</v>
      </c>
      <c r="BK111" s="123"/>
      <c r="BL111" s="123"/>
      <c r="BM111" s="123"/>
    </row>
    <row r="112" spans="1:65" s="2" customFormat="1" ht="18" customHeight="1">
      <c r="A112" s="29"/>
      <c r="B112" s="118"/>
      <c r="C112" s="119"/>
      <c r="D112" s="225" t="s">
        <v>106</v>
      </c>
      <c r="E112" s="225"/>
      <c r="F112" s="225"/>
      <c r="G112" s="119"/>
      <c r="H112" s="119"/>
      <c r="I112" s="119"/>
      <c r="J112" s="121">
        <v>0</v>
      </c>
      <c r="K112" s="119"/>
      <c r="L112" s="122"/>
      <c r="M112" s="123"/>
      <c r="N112" s="124" t="s">
        <v>36</v>
      </c>
      <c r="O112" s="123"/>
      <c r="P112" s="123"/>
      <c r="Q112" s="123"/>
      <c r="R112" s="123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23"/>
      <c r="AG112" s="123"/>
      <c r="AH112" s="123"/>
      <c r="AI112" s="123"/>
      <c r="AJ112" s="123"/>
      <c r="AK112" s="123"/>
      <c r="AL112" s="123"/>
      <c r="AM112" s="123"/>
      <c r="AN112" s="123"/>
      <c r="AO112" s="123"/>
      <c r="AP112" s="123"/>
      <c r="AQ112" s="123"/>
      <c r="AR112" s="123"/>
      <c r="AS112" s="123"/>
      <c r="AT112" s="123"/>
      <c r="AU112" s="123"/>
      <c r="AV112" s="123"/>
      <c r="AW112" s="123"/>
      <c r="AX112" s="123"/>
      <c r="AY112" s="125" t="s">
        <v>105</v>
      </c>
      <c r="AZ112" s="123"/>
      <c r="BA112" s="123"/>
      <c r="BB112" s="123"/>
      <c r="BC112" s="123"/>
      <c r="BD112" s="123"/>
      <c r="BE112" s="126">
        <f>IF(N112="základní",J112,0)</f>
        <v>0</v>
      </c>
      <c r="BF112" s="126">
        <f>IF(N112="snížená",J112,0)</f>
        <v>0</v>
      </c>
      <c r="BG112" s="126">
        <f>IF(N112="zákl. přenesená",J112,0)</f>
        <v>0</v>
      </c>
      <c r="BH112" s="126">
        <f>IF(N112="sníž. přenesená",J112,0)</f>
        <v>0</v>
      </c>
      <c r="BI112" s="126">
        <f>IF(N112="nulová",J112,0)</f>
        <v>0</v>
      </c>
      <c r="BJ112" s="125" t="s">
        <v>79</v>
      </c>
      <c r="BK112" s="123"/>
      <c r="BL112" s="123"/>
      <c r="BM112" s="123"/>
    </row>
    <row r="113" spans="1:65" s="2" customFormat="1" ht="18" customHeight="1">
      <c r="A113" s="29"/>
      <c r="B113" s="118"/>
      <c r="C113" s="119"/>
      <c r="D113" s="120" t="s">
        <v>107</v>
      </c>
      <c r="E113" s="119"/>
      <c r="F113" s="119"/>
      <c r="G113" s="119"/>
      <c r="H113" s="119"/>
      <c r="I113" s="119"/>
      <c r="J113" s="121">
        <v>0</v>
      </c>
      <c r="K113" s="119"/>
      <c r="L113" s="122"/>
      <c r="M113" s="123"/>
      <c r="N113" s="124" t="s">
        <v>36</v>
      </c>
      <c r="O113" s="123"/>
      <c r="P113" s="123"/>
      <c r="Q113" s="123"/>
      <c r="R113" s="123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23"/>
      <c r="AG113" s="123"/>
      <c r="AH113" s="123"/>
      <c r="AI113" s="123"/>
      <c r="AJ113" s="123"/>
      <c r="AK113" s="123"/>
      <c r="AL113" s="123"/>
      <c r="AM113" s="123"/>
      <c r="AN113" s="123"/>
      <c r="AO113" s="123"/>
      <c r="AP113" s="123"/>
      <c r="AQ113" s="123"/>
      <c r="AR113" s="123"/>
      <c r="AS113" s="123"/>
      <c r="AT113" s="123"/>
      <c r="AU113" s="123"/>
      <c r="AV113" s="123"/>
      <c r="AW113" s="123"/>
      <c r="AX113" s="123"/>
      <c r="AY113" s="125" t="s">
        <v>108</v>
      </c>
      <c r="AZ113" s="123"/>
      <c r="BA113" s="123"/>
      <c r="BB113" s="123"/>
      <c r="BC113" s="123"/>
      <c r="BD113" s="123"/>
      <c r="BE113" s="126">
        <f>IF(N113="základní",J113,0)</f>
        <v>0</v>
      </c>
      <c r="BF113" s="126">
        <f>IF(N113="snížená",J113,0)</f>
        <v>0</v>
      </c>
      <c r="BG113" s="126">
        <f>IF(N113="zákl. přenesená",J113,0)</f>
        <v>0</v>
      </c>
      <c r="BH113" s="126">
        <f>IF(N113="sníž. přenesená",J113,0)</f>
        <v>0</v>
      </c>
      <c r="BI113" s="126">
        <f>IF(N113="nulová",J113,0)</f>
        <v>0</v>
      </c>
      <c r="BJ113" s="125" t="s">
        <v>79</v>
      </c>
      <c r="BK113" s="123"/>
      <c r="BL113" s="123"/>
      <c r="BM113" s="123"/>
    </row>
    <row r="114" spans="1:65" s="2" customForma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9.25" customHeight="1">
      <c r="A115" s="29"/>
      <c r="B115" s="30"/>
      <c r="C115" s="127" t="s">
        <v>109</v>
      </c>
      <c r="D115" s="97"/>
      <c r="E115" s="97"/>
      <c r="F115" s="97"/>
      <c r="G115" s="97"/>
      <c r="H115" s="97"/>
      <c r="I115" s="97"/>
      <c r="J115" s="128">
        <f>ROUND(J96+J110,2)</f>
        <v>0</v>
      </c>
      <c r="K115" s="9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20" spans="1:65" s="2" customFormat="1" ht="6.95" customHeight="1">
      <c r="A120" s="29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4.95" customHeight="1">
      <c r="A121" s="29"/>
      <c r="B121" s="30"/>
      <c r="C121" s="21" t="s">
        <v>110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2" customHeight="1">
      <c r="A123" s="29"/>
      <c r="B123" s="30"/>
      <c r="C123" s="26" t="s">
        <v>14</v>
      </c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2" customFormat="1" ht="16.5" customHeight="1">
      <c r="A124" s="29"/>
      <c r="B124" s="30"/>
      <c r="C124" s="29"/>
      <c r="D124" s="29"/>
      <c r="E124" s="226" t="str">
        <f>E7</f>
        <v>Úprava topného systému v budově "B",VŠB-TU Ostava Poruba</v>
      </c>
      <c r="F124" s="227"/>
      <c r="G124" s="227"/>
      <c r="H124" s="227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s="2" customFormat="1" ht="12" customHeight="1">
      <c r="A125" s="29"/>
      <c r="B125" s="30"/>
      <c r="C125" s="26" t="s">
        <v>83</v>
      </c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5" s="2" customFormat="1" ht="16.5" customHeight="1">
      <c r="A126" s="29"/>
      <c r="B126" s="30"/>
      <c r="C126" s="29"/>
      <c r="D126" s="29"/>
      <c r="E126" s="197" t="str">
        <f>E9</f>
        <v>202211291 - ÚPRAVA TOPNÉHO SYSTÉMU V BUDOVĚ B, VŠB-TU OSTRAVA</v>
      </c>
      <c r="F126" s="224"/>
      <c r="G126" s="224"/>
      <c r="H126" s="224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5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65" s="2" customFormat="1" ht="12" customHeight="1">
      <c r="A128" s="29"/>
      <c r="B128" s="30"/>
      <c r="C128" s="26" t="s">
        <v>18</v>
      </c>
      <c r="D128" s="29"/>
      <c r="E128" s="29"/>
      <c r="F128" s="24" t="str">
        <f>F12</f>
        <v xml:space="preserve"> UL. STUDENTSKÁ V OSTRAVĚ</v>
      </c>
      <c r="G128" s="29"/>
      <c r="H128" s="29"/>
      <c r="I128" s="26" t="s">
        <v>20</v>
      </c>
      <c r="J128" s="52" t="str">
        <f>IF(J12="","",J12)</f>
        <v>29. 11. 2022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>
      <c r="A130" s="29"/>
      <c r="B130" s="30"/>
      <c r="C130" s="26" t="s">
        <v>22</v>
      </c>
      <c r="D130" s="29"/>
      <c r="E130" s="29"/>
      <c r="F130" s="24" t="str">
        <f>E15</f>
        <v xml:space="preserve"> </v>
      </c>
      <c r="G130" s="29"/>
      <c r="H130" s="29"/>
      <c r="I130" s="26" t="s">
        <v>27</v>
      </c>
      <c r="J130" s="27" t="str">
        <f>E21</f>
        <v xml:space="preserve"> 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5.2" customHeight="1">
      <c r="A131" s="29"/>
      <c r="B131" s="30"/>
      <c r="C131" s="26" t="s">
        <v>26</v>
      </c>
      <c r="D131" s="29"/>
      <c r="E131" s="29"/>
      <c r="F131" s="24" t="str">
        <f>IF(E18="","",E18)</f>
        <v xml:space="preserve"> </v>
      </c>
      <c r="G131" s="29"/>
      <c r="H131" s="29"/>
      <c r="I131" s="26" t="s">
        <v>29</v>
      </c>
      <c r="J131" s="27" t="str">
        <f>E24</f>
        <v xml:space="preserve"> 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0.3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11" customFormat="1" ht="29.25" customHeight="1">
      <c r="A133" s="129"/>
      <c r="B133" s="130"/>
      <c r="C133" s="131" t="s">
        <v>111</v>
      </c>
      <c r="D133" s="132" t="s">
        <v>56</v>
      </c>
      <c r="E133" s="132" t="s">
        <v>52</v>
      </c>
      <c r="F133" s="132" t="s">
        <v>53</v>
      </c>
      <c r="G133" s="132" t="s">
        <v>112</v>
      </c>
      <c r="H133" s="132" t="s">
        <v>113</v>
      </c>
      <c r="I133" s="132" t="s">
        <v>114</v>
      </c>
      <c r="J133" s="133" t="s">
        <v>89</v>
      </c>
      <c r="K133" s="134" t="s">
        <v>115</v>
      </c>
      <c r="L133" s="135"/>
      <c r="M133" s="59" t="s">
        <v>1</v>
      </c>
      <c r="N133" s="60" t="s">
        <v>35</v>
      </c>
      <c r="O133" s="60" t="s">
        <v>116</v>
      </c>
      <c r="P133" s="60" t="s">
        <v>117</v>
      </c>
      <c r="Q133" s="60" t="s">
        <v>118</v>
      </c>
      <c r="R133" s="60" t="s">
        <v>119</v>
      </c>
      <c r="S133" s="60" t="s">
        <v>120</v>
      </c>
      <c r="T133" s="61" t="s">
        <v>121</v>
      </c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</row>
    <row r="134" spans="1:65" s="2" customFormat="1" ht="22.9" customHeight="1">
      <c r="A134" s="29"/>
      <c r="B134" s="30"/>
      <c r="C134" s="66" t="s">
        <v>122</v>
      </c>
      <c r="D134" s="29"/>
      <c r="E134" s="29"/>
      <c r="F134" s="29"/>
      <c r="G134" s="29"/>
      <c r="H134" s="29"/>
      <c r="I134" s="29"/>
      <c r="J134" s="136">
        <f>BK134</f>
        <v>0</v>
      </c>
      <c r="K134" s="29"/>
      <c r="L134" s="30"/>
      <c r="M134" s="62"/>
      <c r="N134" s="53"/>
      <c r="O134" s="63"/>
      <c r="P134" s="137">
        <f>P135+P184</f>
        <v>105.08632299999999</v>
      </c>
      <c r="Q134" s="63"/>
      <c r="R134" s="137">
        <f>R135+R184</f>
        <v>0.15517375</v>
      </c>
      <c r="S134" s="63"/>
      <c r="T134" s="138">
        <f>T135+T184</f>
        <v>1.1837249999999999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70</v>
      </c>
      <c r="AU134" s="17" t="s">
        <v>91</v>
      </c>
      <c r="BK134" s="139">
        <f>BK135+BK184</f>
        <v>0</v>
      </c>
    </row>
    <row r="135" spans="1:65" s="12" customFormat="1" ht="25.9" customHeight="1">
      <c r="B135" s="140"/>
      <c r="D135" s="141" t="s">
        <v>70</v>
      </c>
      <c r="E135" s="142" t="s">
        <v>123</v>
      </c>
      <c r="F135" s="142" t="s">
        <v>124</v>
      </c>
      <c r="J135" s="143">
        <f>BK135</f>
        <v>0</v>
      </c>
      <c r="L135" s="140"/>
      <c r="M135" s="144"/>
      <c r="N135" s="145"/>
      <c r="O135" s="145"/>
      <c r="P135" s="146">
        <f>P136+P148+P175+P182</f>
        <v>59.798948000000003</v>
      </c>
      <c r="Q135" s="145"/>
      <c r="R135" s="146">
        <f>R136+R148+R175+R182</f>
        <v>0.14599999999999999</v>
      </c>
      <c r="S135" s="145"/>
      <c r="T135" s="147">
        <f>T136+T148+T175+T182</f>
        <v>1.1837249999999999</v>
      </c>
      <c r="AR135" s="141" t="s">
        <v>79</v>
      </c>
      <c r="AT135" s="148" t="s">
        <v>70</v>
      </c>
      <c r="AU135" s="148" t="s">
        <v>71</v>
      </c>
      <c r="AY135" s="141" t="s">
        <v>125</v>
      </c>
      <c r="BK135" s="149">
        <f>BK136+BK148+BK175+BK182</f>
        <v>0</v>
      </c>
    </row>
    <row r="136" spans="1:65" s="12" customFormat="1" ht="22.9" customHeight="1">
      <c r="B136" s="140"/>
      <c r="D136" s="141" t="s">
        <v>70</v>
      </c>
      <c r="E136" s="150" t="s">
        <v>126</v>
      </c>
      <c r="F136" s="150" t="s">
        <v>127</v>
      </c>
      <c r="J136" s="151">
        <f>BK136</f>
        <v>0</v>
      </c>
      <c r="L136" s="140"/>
      <c r="M136" s="144"/>
      <c r="N136" s="145"/>
      <c r="O136" s="145"/>
      <c r="P136" s="146">
        <f>P137+P144</f>
        <v>2.2587999999999999</v>
      </c>
      <c r="Q136" s="145"/>
      <c r="R136" s="146">
        <f>R137+R144</f>
        <v>0.14599999999999999</v>
      </c>
      <c r="S136" s="145"/>
      <c r="T136" s="147">
        <f>T137+T144</f>
        <v>0</v>
      </c>
      <c r="AR136" s="141" t="s">
        <v>79</v>
      </c>
      <c r="AT136" s="148" t="s">
        <v>70</v>
      </c>
      <c r="AU136" s="148" t="s">
        <v>79</v>
      </c>
      <c r="AY136" s="141" t="s">
        <v>125</v>
      </c>
      <c r="BK136" s="149">
        <f>BK137+BK144</f>
        <v>0</v>
      </c>
    </row>
    <row r="137" spans="1:65" s="12" customFormat="1" ht="20.85" customHeight="1">
      <c r="B137" s="140"/>
      <c r="D137" s="141" t="s">
        <v>70</v>
      </c>
      <c r="E137" s="150" t="s">
        <v>128</v>
      </c>
      <c r="F137" s="150" t="s">
        <v>129</v>
      </c>
      <c r="J137" s="151">
        <f>BK137</f>
        <v>0</v>
      </c>
      <c r="L137" s="140"/>
      <c r="M137" s="144"/>
      <c r="N137" s="145"/>
      <c r="O137" s="145"/>
      <c r="P137" s="146">
        <f>SUM(P138:P143)</f>
        <v>2.1619999999999999</v>
      </c>
      <c r="Q137" s="145"/>
      <c r="R137" s="146">
        <f>SUM(R138:R143)</f>
        <v>0.1152</v>
      </c>
      <c r="S137" s="145"/>
      <c r="T137" s="147">
        <f>SUM(T138:T143)</f>
        <v>0</v>
      </c>
      <c r="AR137" s="141" t="s">
        <v>79</v>
      </c>
      <c r="AT137" s="148" t="s">
        <v>70</v>
      </c>
      <c r="AU137" s="148" t="s">
        <v>81</v>
      </c>
      <c r="AY137" s="141" t="s">
        <v>125</v>
      </c>
      <c r="BK137" s="149">
        <f>SUM(BK138:BK143)</f>
        <v>0</v>
      </c>
    </row>
    <row r="138" spans="1:65" s="2" customFormat="1" ht="16.5" customHeight="1">
      <c r="A138" s="29"/>
      <c r="B138" s="118"/>
      <c r="C138" s="152" t="s">
        <v>79</v>
      </c>
      <c r="D138" s="152" t="s">
        <v>130</v>
      </c>
      <c r="E138" s="153" t="s">
        <v>131</v>
      </c>
      <c r="F138" s="154" t="s">
        <v>132</v>
      </c>
      <c r="G138" s="155" t="s">
        <v>133</v>
      </c>
      <c r="H138" s="156">
        <v>1</v>
      </c>
      <c r="I138" s="157">
        <v>0</v>
      </c>
      <c r="J138" s="157">
        <f>ROUND(I138*H138,2)</f>
        <v>0</v>
      </c>
      <c r="K138" s="158"/>
      <c r="L138" s="30"/>
      <c r="M138" s="159" t="s">
        <v>1</v>
      </c>
      <c r="N138" s="160" t="s">
        <v>36</v>
      </c>
      <c r="O138" s="161">
        <v>0.88800000000000001</v>
      </c>
      <c r="P138" s="161">
        <f>O138*H138</f>
        <v>0.88800000000000001</v>
      </c>
      <c r="Q138" s="161">
        <v>4.0599999999999997E-2</v>
      </c>
      <c r="R138" s="161">
        <f>Q138*H138</f>
        <v>4.0599999999999997E-2</v>
      </c>
      <c r="S138" s="161">
        <v>0</v>
      </c>
      <c r="T138" s="162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3" t="s">
        <v>134</v>
      </c>
      <c r="AT138" s="163" t="s">
        <v>130</v>
      </c>
      <c r="AU138" s="163" t="s">
        <v>135</v>
      </c>
      <c r="AY138" s="17" t="s">
        <v>125</v>
      </c>
      <c r="BE138" s="164">
        <f>IF(N138="základní",J138,0)</f>
        <v>0</v>
      </c>
      <c r="BF138" s="164">
        <f>IF(N138="snížená",J138,0)</f>
        <v>0</v>
      </c>
      <c r="BG138" s="164">
        <f>IF(N138="zákl. přenesená",J138,0)</f>
        <v>0</v>
      </c>
      <c r="BH138" s="164">
        <f>IF(N138="sníž. přenesená",J138,0)</f>
        <v>0</v>
      </c>
      <c r="BI138" s="164">
        <f>IF(N138="nulová",J138,0)</f>
        <v>0</v>
      </c>
      <c r="BJ138" s="17" t="s">
        <v>79</v>
      </c>
      <c r="BK138" s="164">
        <f>ROUND(I138*H138,2)</f>
        <v>0</v>
      </c>
      <c r="BL138" s="17" t="s">
        <v>134</v>
      </c>
      <c r="BM138" s="163" t="s">
        <v>136</v>
      </c>
    </row>
    <row r="139" spans="1:65" s="13" customFormat="1">
      <c r="B139" s="165"/>
      <c r="D139" s="166" t="s">
        <v>137</v>
      </c>
      <c r="E139" s="167" t="s">
        <v>1</v>
      </c>
      <c r="F139" s="168" t="s">
        <v>138</v>
      </c>
      <c r="H139" s="167" t="s">
        <v>1</v>
      </c>
      <c r="L139" s="165"/>
      <c r="M139" s="169"/>
      <c r="N139" s="170"/>
      <c r="O139" s="170"/>
      <c r="P139" s="170"/>
      <c r="Q139" s="170"/>
      <c r="R139" s="170"/>
      <c r="S139" s="170"/>
      <c r="T139" s="171"/>
      <c r="AT139" s="167" t="s">
        <v>137</v>
      </c>
      <c r="AU139" s="167" t="s">
        <v>135</v>
      </c>
      <c r="AV139" s="13" t="s">
        <v>79</v>
      </c>
      <c r="AW139" s="13" t="s">
        <v>28</v>
      </c>
      <c r="AX139" s="13" t="s">
        <v>71</v>
      </c>
      <c r="AY139" s="167" t="s">
        <v>125</v>
      </c>
    </row>
    <row r="140" spans="1:65" s="14" customFormat="1">
      <c r="B140" s="172"/>
      <c r="D140" s="166" t="s">
        <v>137</v>
      </c>
      <c r="E140" s="173" t="s">
        <v>1</v>
      </c>
      <c r="F140" s="174" t="s">
        <v>79</v>
      </c>
      <c r="H140" s="175">
        <v>1</v>
      </c>
      <c r="L140" s="172"/>
      <c r="M140" s="176"/>
      <c r="N140" s="177"/>
      <c r="O140" s="177"/>
      <c r="P140" s="177"/>
      <c r="Q140" s="177"/>
      <c r="R140" s="177"/>
      <c r="S140" s="177"/>
      <c r="T140" s="178"/>
      <c r="AT140" s="173" t="s">
        <v>137</v>
      </c>
      <c r="AU140" s="173" t="s">
        <v>135</v>
      </c>
      <c r="AV140" s="14" t="s">
        <v>81</v>
      </c>
      <c r="AW140" s="14" t="s">
        <v>28</v>
      </c>
      <c r="AX140" s="14" t="s">
        <v>79</v>
      </c>
      <c r="AY140" s="173" t="s">
        <v>125</v>
      </c>
    </row>
    <row r="141" spans="1:65" s="2" customFormat="1" ht="16.5" customHeight="1">
      <c r="A141" s="29"/>
      <c r="B141" s="118"/>
      <c r="C141" s="152" t="s">
        <v>81</v>
      </c>
      <c r="D141" s="152" t="s">
        <v>130</v>
      </c>
      <c r="E141" s="153" t="s">
        <v>139</v>
      </c>
      <c r="F141" s="154" t="s">
        <v>140</v>
      </c>
      <c r="G141" s="155" t="s">
        <v>133</v>
      </c>
      <c r="H141" s="156">
        <v>2</v>
      </c>
      <c r="I141" s="157">
        <v>0</v>
      </c>
      <c r="J141" s="157">
        <f>ROUND(I141*H141,2)</f>
        <v>0</v>
      </c>
      <c r="K141" s="158"/>
      <c r="L141" s="30"/>
      <c r="M141" s="159" t="s">
        <v>1</v>
      </c>
      <c r="N141" s="160" t="s">
        <v>36</v>
      </c>
      <c r="O141" s="161">
        <v>0.63700000000000001</v>
      </c>
      <c r="P141" s="161">
        <f>O141*H141</f>
        <v>1.274</v>
      </c>
      <c r="Q141" s="161">
        <v>3.73E-2</v>
      </c>
      <c r="R141" s="161">
        <f>Q141*H141</f>
        <v>7.46E-2</v>
      </c>
      <c r="S141" s="161">
        <v>0</v>
      </c>
      <c r="T141" s="162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3" t="s">
        <v>134</v>
      </c>
      <c r="AT141" s="163" t="s">
        <v>130</v>
      </c>
      <c r="AU141" s="163" t="s">
        <v>135</v>
      </c>
      <c r="AY141" s="17" t="s">
        <v>125</v>
      </c>
      <c r="BE141" s="164">
        <f>IF(N141="základní",J141,0)</f>
        <v>0</v>
      </c>
      <c r="BF141" s="164">
        <f>IF(N141="snížená",J141,0)</f>
        <v>0</v>
      </c>
      <c r="BG141" s="164">
        <f>IF(N141="zákl. přenesená",J141,0)</f>
        <v>0</v>
      </c>
      <c r="BH141" s="164">
        <f>IF(N141="sníž. přenesená",J141,0)</f>
        <v>0</v>
      </c>
      <c r="BI141" s="164">
        <f>IF(N141="nulová",J141,0)</f>
        <v>0</v>
      </c>
      <c r="BJ141" s="17" t="s">
        <v>79</v>
      </c>
      <c r="BK141" s="164">
        <f>ROUND(I141*H141,2)</f>
        <v>0</v>
      </c>
      <c r="BL141" s="17" t="s">
        <v>134</v>
      </c>
      <c r="BM141" s="163" t="s">
        <v>141</v>
      </c>
    </row>
    <row r="142" spans="1:65" s="13" customFormat="1">
      <c r="B142" s="165"/>
      <c r="D142" s="166" t="s">
        <v>137</v>
      </c>
      <c r="E142" s="167" t="s">
        <v>1</v>
      </c>
      <c r="F142" s="168" t="s">
        <v>138</v>
      </c>
      <c r="H142" s="167" t="s">
        <v>1</v>
      </c>
      <c r="L142" s="165"/>
      <c r="M142" s="169"/>
      <c r="N142" s="170"/>
      <c r="O142" s="170"/>
      <c r="P142" s="170"/>
      <c r="Q142" s="170"/>
      <c r="R142" s="170"/>
      <c r="S142" s="170"/>
      <c r="T142" s="171"/>
      <c r="AT142" s="167" t="s">
        <v>137</v>
      </c>
      <c r="AU142" s="167" t="s">
        <v>135</v>
      </c>
      <c r="AV142" s="13" t="s">
        <v>79</v>
      </c>
      <c r="AW142" s="13" t="s">
        <v>28</v>
      </c>
      <c r="AX142" s="13" t="s">
        <v>71</v>
      </c>
      <c r="AY142" s="167" t="s">
        <v>125</v>
      </c>
    </row>
    <row r="143" spans="1:65" s="14" customFormat="1">
      <c r="B143" s="172"/>
      <c r="D143" s="166" t="s">
        <v>137</v>
      </c>
      <c r="E143" s="173" t="s">
        <v>1</v>
      </c>
      <c r="F143" s="174" t="s">
        <v>81</v>
      </c>
      <c r="H143" s="175">
        <v>2</v>
      </c>
      <c r="L143" s="172"/>
      <c r="M143" s="176"/>
      <c r="N143" s="177"/>
      <c r="O143" s="177"/>
      <c r="P143" s="177"/>
      <c r="Q143" s="177"/>
      <c r="R143" s="177"/>
      <c r="S143" s="177"/>
      <c r="T143" s="178"/>
      <c r="AT143" s="173" t="s">
        <v>137</v>
      </c>
      <c r="AU143" s="173" t="s">
        <v>135</v>
      </c>
      <c r="AV143" s="14" t="s">
        <v>81</v>
      </c>
      <c r="AW143" s="14" t="s">
        <v>28</v>
      </c>
      <c r="AX143" s="14" t="s">
        <v>79</v>
      </c>
      <c r="AY143" s="173" t="s">
        <v>125</v>
      </c>
    </row>
    <row r="144" spans="1:65" s="12" customFormat="1" ht="20.85" customHeight="1">
      <c r="B144" s="140"/>
      <c r="D144" s="141" t="s">
        <v>70</v>
      </c>
      <c r="E144" s="150" t="s">
        <v>142</v>
      </c>
      <c r="F144" s="150" t="s">
        <v>143</v>
      </c>
      <c r="J144" s="151">
        <f>BK144</f>
        <v>0</v>
      </c>
      <c r="L144" s="140"/>
      <c r="M144" s="144"/>
      <c r="N144" s="145"/>
      <c r="O144" s="145"/>
      <c r="P144" s="146">
        <f>SUM(P145:P147)</f>
        <v>9.6799999999999997E-2</v>
      </c>
      <c r="Q144" s="145"/>
      <c r="R144" s="146">
        <f>SUM(R145:R147)</f>
        <v>3.0799999999999998E-2</v>
      </c>
      <c r="S144" s="145"/>
      <c r="T144" s="147">
        <f>SUM(T145:T147)</f>
        <v>0</v>
      </c>
      <c r="AR144" s="141" t="s">
        <v>79</v>
      </c>
      <c r="AT144" s="148" t="s">
        <v>70</v>
      </c>
      <c r="AU144" s="148" t="s">
        <v>81</v>
      </c>
      <c r="AY144" s="141" t="s">
        <v>125</v>
      </c>
      <c r="BK144" s="149">
        <f>SUM(BK145:BK147)</f>
        <v>0</v>
      </c>
    </row>
    <row r="145" spans="1:65" s="2" customFormat="1" ht="16.5" customHeight="1">
      <c r="A145" s="29"/>
      <c r="B145" s="118"/>
      <c r="C145" s="152" t="s">
        <v>135</v>
      </c>
      <c r="D145" s="152" t="s">
        <v>130</v>
      </c>
      <c r="E145" s="153" t="s">
        <v>144</v>
      </c>
      <c r="F145" s="154" t="s">
        <v>145</v>
      </c>
      <c r="G145" s="155" t="s">
        <v>146</v>
      </c>
      <c r="H145" s="156">
        <v>2.1999999999999999E-2</v>
      </c>
      <c r="I145" s="157">
        <v>0</v>
      </c>
      <c r="J145" s="157">
        <f>ROUND(I145*H145,2)</f>
        <v>0</v>
      </c>
      <c r="K145" s="158"/>
      <c r="L145" s="30"/>
      <c r="M145" s="159" t="s">
        <v>1</v>
      </c>
      <c r="N145" s="160" t="s">
        <v>36</v>
      </c>
      <c r="O145" s="161">
        <v>4.4000000000000004</v>
      </c>
      <c r="P145" s="161">
        <f>O145*H145</f>
        <v>9.6799999999999997E-2</v>
      </c>
      <c r="Q145" s="161">
        <v>1.4</v>
      </c>
      <c r="R145" s="161">
        <f>Q145*H145</f>
        <v>3.0799999999999998E-2</v>
      </c>
      <c r="S145" s="161">
        <v>0</v>
      </c>
      <c r="T145" s="162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3" t="s">
        <v>134</v>
      </c>
      <c r="AT145" s="163" t="s">
        <v>130</v>
      </c>
      <c r="AU145" s="163" t="s">
        <v>135</v>
      </c>
      <c r="AY145" s="17" t="s">
        <v>125</v>
      </c>
      <c r="BE145" s="164">
        <f>IF(N145="základní",J145,0)</f>
        <v>0</v>
      </c>
      <c r="BF145" s="164">
        <f>IF(N145="snížená",J145,0)</f>
        <v>0</v>
      </c>
      <c r="BG145" s="164">
        <f>IF(N145="zákl. přenesená",J145,0)</f>
        <v>0</v>
      </c>
      <c r="BH145" s="164">
        <f>IF(N145="sníž. přenesená",J145,0)</f>
        <v>0</v>
      </c>
      <c r="BI145" s="164">
        <f>IF(N145="nulová",J145,0)</f>
        <v>0</v>
      </c>
      <c r="BJ145" s="17" t="s">
        <v>79</v>
      </c>
      <c r="BK145" s="164">
        <f>ROUND(I145*H145,2)</f>
        <v>0</v>
      </c>
      <c r="BL145" s="17" t="s">
        <v>134</v>
      </c>
      <c r="BM145" s="163" t="s">
        <v>147</v>
      </c>
    </row>
    <row r="146" spans="1:65" s="13" customFormat="1">
      <c r="B146" s="165"/>
      <c r="D146" s="166" t="s">
        <v>137</v>
      </c>
      <c r="E146" s="167" t="s">
        <v>1</v>
      </c>
      <c r="F146" s="168" t="s">
        <v>138</v>
      </c>
      <c r="H146" s="167" t="s">
        <v>1</v>
      </c>
      <c r="L146" s="165"/>
      <c r="M146" s="169"/>
      <c r="N146" s="170"/>
      <c r="O146" s="170"/>
      <c r="P146" s="170"/>
      <c r="Q146" s="170"/>
      <c r="R146" s="170"/>
      <c r="S146" s="170"/>
      <c r="T146" s="171"/>
      <c r="AT146" s="167" t="s">
        <v>137</v>
      </c>
      <c r="AU146" s="167" t="s">
        <v>135</v>
      </c>
      <c r="AV146" s="13" t="s">
        <v>79</v>
      </c>
      <c r="AW146" s="13" t="s">
        <v>28</v>
      </c>
      <c r="AX146" s="13" t="s">
        <v>71</v>
      </c>
      <c r="AY146" s="167" t="s">
        <v>125</v>
      </c>
    </row>
    <row r="147" spans="1:65" s="14" customFormat="1">
      <c r="B147" s="172"/>
      <c r="D147" s="166" t="s">
        <v>137</v>
      </c>
      <c r="E147" s="173" t="s">
        <v>1</v>
      </c>
      <c r="F147" s="174" t="s">
        <v>148</v>
      </c>
      <c r="H147" s="175">
        <v>2.1999999999999999E-2</v>
      </c>
      <c r="L147" s="172"/>
      <c r="M147" s="176"/>
      <c r="N147" s="177"/>
      <c r="O147" s="177"/>
      <c r="P147" s="177"/>
      <c r="Q147" s="177"/>
      <c r="R147" s="177"/>
      <c r="S147" s="177"/>
      <c r="T147" s="178"/>
      <c r="AT147" s="173" t="s">
        <v>137</v>
      </c>
      <c r="AU147" s="173" t="s">
        <v>135</v>
      </c>
      <c r="AV147" s="14" t="s">
        <v>81</v>
      </c>
      <c r="AW147" s="14" t="s">
        <v>28</v>
      </c>
      <c r="AX147" s="14" t="s">
        <v>79</v>
      </c>
      <c r="AY147" s="173" t="s">
        <v>125</v>
      </c>
    </row>
    <row r="148" spans="1:65" s="12" customFormat="1" ht="22.9" customHeight="1">
      <c r="B148" s="140"/>
      <c r="D148" s="141" t="s">
        <v>70</v>
      </c>
      <c r="E148" s="150" t="s">
        <v>149</v>
      </c>
      <c r="F148" s="150" t="s">
        <v>150</v>
      </c>
      <c r="J148" s="151">
        <f>BK148</f>
        <v>0</v>
      </c>
      <c r="L148" s="140"/>
      <c r="M148" s="144"/>
      <c r="N148" s="145"/>
      <c r="O148" s="145"/>
      <c r="P148" s="146">
        <f>P149</f>
        <v>57.155410000000003</v>
      </c>
      <c r="Q148" s="145"/>
      <c r="R148" s="146">
        <f>R149</f>
        <v>0</v>
      </c>
      <c r="S148" s="145"/>
      <c r="T148" s="147">
        <f>T149</f>
        <v>1.1837249999999999</v>
      </c>
      <c r="AR148" s="141" t="s">
        <v>79</v>
      </c>
      <c r="AT148" s="148" t="s">
        <v>70</v>
      </c>
      <c r="AU148" s="148" t="s">
        <v>79</v>
      </c>
      <c r="AY148" s="141" t="s">
        <v>125</v>
      </c>
      <c r="BK148" s="149">
        <f>BK149</f>
        <v>0</v>
      </c>
    </row>
    <row r="149" spans="1:65" s="12" customFormat="1" ht="20.85" customHeight="1">
      <c r="B149" s="140"/>
      <c r="D149" s="141" t="s">
        <v>70</v>
      </c>
      <c r="E149" s="150" t="s">
        <v>151</v>
      </c>
      <c r="F149" s="150" t="s">
        <v>152</v>
      </c>
      <c r="J149" s="151">
        <f>BK149</f>
        <v>0</v>
      </c>
      <c r="L149" s="140"/>
      <c r="M149" s="144"/>
      <c r="N149" s="145"/>
      <c r="O149" s="145"/>
      <c r="P149" s="146">
        <f>SUM(P150:P174)</f>
        <v>57.155410000000003</v>
      </c>
      <c r="Q149" s="145"/>
      <c r="R149" s="146">
        <f>SUM(R150:R174)</f>
        <v>0</v>
      </c>
      <c r="S149" s="145"/>
      <c r="T149" s="147">
        <f>SUM(T150:T174)</f>
        <v>1.1837249999999999</v>
      </c>
      <c r="AR149" s="141" t="s">
        <v>79</v>
      </c>
      <c r="AT149" s="148" t="s">
        <v>70</v>
      </c>
      <c r="AU149" s="148" t="s">
        <v>81</v>
      </c>
      <c r="AY149" s="141" t="s">
        <v>125</v>
      </c>
      <c r="BK149" s="149">
        <f>SUM(BK150:BK174)</f>
        <v>0</v>
      </c>
    </row>
    <row r="150" spans="1:65" s="2" customFormat="1" ht="16.5" customHeight="1">
      <c r="A150" s="29"/>
      <c r="B150" s="118"/>
      <c r="C150" s="152" t="s">
        <v>134</v>
      </c>
      <c r="D150" s="152" t="s">
        <v>130</v>
      </c>
      <c r="E150" s="153" t="s">
        <v>153</v>
      </c>
      <c r="F150" s="154" t="s">
        <v>154</v>
      </c>
      <c r="G150" s="155" t="s">
        <v>155</v>
      </c>
      <c r="H150" s="156">
        <v>9</v>
      </c>
      <c r="I150" s="157">
        <v>0</v>
      </c>
      <c r="J150" s="157">
        <f>ROUND(I150*H150,2)</f>
        <v>0</v>
      </c>
      <c r="K150" s="158"/>
      <c r="L150" s="30"/>
      <c r="M150" s="159" t="s">
        <v>1</v>
      </c>
      <c r="N150" s="160" t="s">
        <v>36</v>
      </c>
      <c r="O150" s="161">
        <v>0.27200000000000002</v>
      </c>
      <c r="P150" s="161">
        <f>O150*H150</f>
        <v>2.4480000000000004</v>
      </c>
      <c r="Q150" s="161">
        <v>0</v>
      </c>
      <c r="R150" s="161">
        <f>Q150*H150</f>
        <v>0</v>
      </c>
      <c r="S150" s="161">
        <v>2.835E-2</v>
      </c>
      <c r="T150" s="162">
        <f>S150*H150</f>
        <v>0.25514999999999999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3" t="s">
        <v>134</v>
      </c>
      <c r="AT150" s="163" t="s">
        <v>130</v>
      </c>
      <c r="AU150" s="163" t="s">
        <v>135</v>
      </c>
      <c r="AY150" s="17" t="s">
        <v>125</v>
      </c>
      <c r="BE150" s="164">
        <f>IF(N150="základní",J150,0)</f>
        <v>0</v>
      </c>
      <c r="BF150" s="164">
        <f>IF(N150="snížená",J150,0)</f>
        <v>0</v>
      </c>
      <c r="BG150" s="164">
        <f>IF(N150="zákl. přenesená",J150,0)</f>
        <v>0</v>
      </c>
      <c r="BH150" s="164">
        <f>IF(N150="sníž. přenesená",J150,0)</f>
        <v>0</v>
      </c>
      <c r="BI150" s="164">
        <f>IF(N150="nulová",J150,0)</f>
        <v>0</v>
      </c>
      <c r="BJ150" s="17" t="s">
        <v>79</v>
      </c>
      <c r="BK150" s="164">
        <f>ROUND(I150*H150,2)</f>
        <v>0</v>
      </c>
      <c r="BL150" s="17" t="s">
        <v>134</v>
      </c>
      <c r="BM150" s="163" t="s">
        <v>156</v>
      </c>
    </row>
    <row r="151" spans="1:65" s="13" customFormat="1">
      <c r="B151" s="165"/>
      <c r="D151" s="166" t="s">
        <v>137</v>
      </c>
      <c r="E151" s="167" t="s">
        <v>1</v>
      </c>
      <c r="F151" s="168" t="s">
        <v>138</v>
      </c>
      <c r="H151" s="167" t="s">
        <v>1</v>
      </c>
      <c r="L151" s="165"/>
      <c r="M151" s="169"/>
      <c r="N151" s="170"/>
      <c r="O151" s="170"/>
      <c r="P151" s="170"/>
      <c r="Q151" s="170"/>
      <c r="R151" s="170"/>
      <c r="S151" s="170"/>
      <c r="T151" s="171"/>
      <c r="AT151" s="167" t="s">
        <v>137</v>
      </c>
      <c r="AU151" s="167" t="s">
        <v>135</v>
      </c>
      <c r="AV151" s="13" t="s">
        <v>79</v>
      </c>
      <c r="AW151" s="13" t="s">
        <v>28</v>
      </c>
      <c r="AX151" s="13" t="s">
        <v>71</v>
      </c>
      <c r="AY151" s="167" t="s">
        <v>125</v>
      </c>
    </row>
    <row r="152" spans="1:65" s="13" customFormat="1">
      <c r="B152" s="165"/>
      <c r="D152" s="166" t="s">
        <v>137</v>
      </c>
      <c r="E152" s="167" t="s">
        <v>1</v>
      </c>
      <c r="F152" s="168" t="s">
        <v>157</v>
      </c>
      <c r="H152" s="167" t="s">
        <v>1</v>
      </c>
      <c r="L152" s="165"/>
      <c r="M152" s="169"/>
      <c r="N152" s="170"/>
      <c r="O152" s="170"/>
      <c r="P152" s="170"/>
      <c r="Q152" s="170"/>
      <c r="R152" s="170"/>
      <c r="S152" s="170"/>
      <c r="T152" s="171"/>
      <c r="AT152" s="167" t="s">
        <v>137</v>
      </c>
      <c r="AU152" s="167" t="s">
        <v>135</v>
      </c>
      <c r="AV152" s="13" t="s">
        <v>79</v>
      </c>
      <c r="AW152" s="13" t="s">
        <v>28</v>
      </c>
      <c r="AX152" s="13" t="s">
        <v>71</v>
      </c>
      <c r="AY152" s="167" t="s">
        <v>125</v>
      </c>
    </row>
    <row r="153" spans="1:65" s="14" customFormat="1">
      <c r="B153" s="172"/>
      <c r="D153" s="166" t="s">
        <v>137</v>
      </c>
      <c r="E153" s="173" t="s">
        <v>1</v>
      </c>
      <c r="F153" s="174" t="s">
        <v>158</v>
      </c>
      <c r="H153" s="175">
        <v>9</v>
      </c>
      <c r="L153" s="172"/>
      <c r="M153" s="176"/>
      <c r="N153" s="177"/>
      <c r="O153" s="177"/>
      <c r="P153" s="177"/>
      <c r="Q153" s="177"/>
      <c r="R153" s="177"/>
      <c r="S153" s="177"/>
      <c r="T153" s="178"/>
      <c r="AT153" s="173" t="s">
        <v>137</v>
      </c>
      <c r="AU153" s="173" t="s">
        <v>135</v>
      </c>
      <c r="AV153" s="14" t="s">
        <v>81</v>
      </c>
      <c r="AW153" s="14" t="s">
        <v>28</v>
      </c>
      <c r="AX153" s="14" t="s">
        <v>71</v>
      </c>
      <c r="AY153" s="173" t="s">
        <v>125</v>
      </c>
    </row>
    <row r="154" spans="1:65" s="15" customFormat="1">
      <c r="B154" s="179"/>
      <c r="D154" s="166" t="s">
        <v>137</v>
      </c>
      <c r="E154" s="180" t="s">
        <v>1</v>
      </c>
      <c r="F154" s="181" t="s">
        <v>159</v>
      </c>
      <c r="H154" s="182">
        <v>9</v>
      </c>
      <c r="L154" s="179"/>
      <c r="M154" s="183"/>
      <c r="N154" s="184"/>
      <c r="O154" s="184"/>
      <c r="P154" s="184"/>
      <c r="Q154" s="184"/>
      <c r="R154" s="184"/>
      <c r="S154" s="184"/>
      <c r="T154" s="185"/>
      <c r="AT154" s="180" t="s">
        <v>137</v>
      </c>
      <c r="AU154" s="180" t="s">
        <v>135</v>
      </c>
      <c r="AV154" s="15" t="s">
        <v>134</v>
      </c>
      <c r="AW154" s="15" t="s">
        <v>28</v>
      </c>
      <c r="AX154" s="15" t="s">
        <v>79</v>
      </c>
      <c r="AY154" s="180" t="s">
        <v>125</v>
      </c>
    </row>
    <row r="155" spans="1:65" s="2" customFormat="1" ht="16.5" customHeight="1">
      <c r="A155" s="29"/>
      <c r="B155" s="118"/>
      <c r="C155" s="152" t="s">
        <v>160</v>
      </c>
      <c r="D155" s="152" t="s">
        <v>130</v>
      </c>
      <c r="E155" s="153" t="s">
        <v>161</v>
      </c>
      <c r="F155" s="154" t="s">
        <v>162</v>
      </c>
      <c r="G155" s="155" t="s">
        <v>155</v>
      </c>
      <c r="H155" s="156">
        <v>44.875</v>
      </c>
      <c r="I155" s="157">
        <v>0</v>
      </c>
      <c r="J155" s="157">
        <f>ROUND(I155*H155,2)</f>
        <v>0</v>
      </c>
      <c r="K155" s="158"/>
      <c r="L155" s="30"/>
      <c r="M155" s="159" t="s">
        <v>1</v>
      </c>
      <c r="N155" s="160" t="s">
        <v>36</v>
      </c>
      <c r="O155" s="161">
        <v>0.51</v>
      </c>
      <c r="P155" s="161">
        <f>O155*H155</f>
        <v>22.88625</v>
      </c>
      <c r="Q155" s="161">
        <v>0</v>
      </c>
      <c r="R155" s="161">
        <f>Q155*H155</f>
        <v>0</v>
      </c>
      <c r="S155" s="161">
        <v>5.0000000000000001E-3</v>
      </c>
      <c r="T155" s="162">
        <f>S155*H155</f>
        <v>0.22437499999999999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3" t="s">
        <v>134</v>
      </c>
      <c r="AT155" s="163" t="s">
        <v>130</v>
      </c>
      <c r="AU155" s="163" t="s">
        <v>135</v>
      </c>
      <c r="AY155" s="17" t="s">
        <v>125</v>
      </c>
      <c r="BE155" s="164">
        <f>IF(N155="základní",J155,0)</f>
        <v>0</v>
      </c>
      <c r="BF155" s="164">
        <f>IF(N155="snížená",J155,0)</f>
        <v>0</v>
      </c>
      <c r="BG155" s="164">
        <f>IF(N155="zákl. přenesená",J155,0)</f>
        <v>0</v>
      </c>
      <c r="BH155" s="164">
        <f>IF(N155="sníž. přenesená",J155,0)</f>
        <v>0</v>
      </c>
      <c r="BI155" s="164">
        <f>IF(N155="nulová",J155,0)</f>
        <v>0</v>
      </c>
      <c r="BJ155" s="17" t="s">
        <v>79</v>
      </c>
      <c r="BK155" s="164">
        <f>ROUND(I155*H155,2)</f>
        <v>0</v>
      </c>
      <c r="BL155" s="17" t="s">
        <v>134</v>
      </c>
      <c r="BM155" s="163" t="s">
        <v>163</v>
      </c>
    </row>
    <row r="156" spans="1:65" s="13" customFormat="1">
      <c r="B156" s="165"/>
      <c r="D156" s="166" t="s">
        <v>137</v>
      </c>
      <c r="E156" s="167" t="s">
        <v>1</v>
      </c>
      <c r="F156" s="168" t="s">
        <v>138</v>
      </c>
      <c r="H156" s="167" t="s">
        <v>1</v>
      </c>
      <c r="L156" s="165"/>
      <c r="M156" s="169"/>
      <c r="N156" s="170"/>
      <c r="O156" s="170"/>
      <c r="P156" s="170"/>
      <c r="Q156" s="170"/>
      <c r="R156" s="170"/>
      <c r="S156" s="170"/>
      <c r="T156" s="171"/>
      <c r="AT156" s="167" t="s">
        <v>137</v>
      </c>
      <c r="AU156" s="167" t="s">
        <v>135</v>
      </c>
      <c r="AV156" s="13" t="s">
        <v>79</v>
      </c>
      <c r="AW156" s="13" t="s">
        <v>28</v>
      </c>
      <c r="AX156" s="13" t="s">
        <v>71</v>
      </c>
      <c r="AY156" s="167" t="s">
        <v>125</v>
      </c>
    </row>
    <row r="157" spans="1:65" s="13" customFormat="1">
      <c r="B157" s="165"/>
      <c r="D157" s="166" t="s">
        <v>137</v>
      </c>
      <c r="E157" s="167" t="s">
        <v>1</v>
      </c>
      <c r="F157" s="168" t="s">
        <v>157</v>
      </c>
      <c r="H157" s="167" t="s">
        <v>1</v>
      </c>
      <c r="L157" s="165"/>
      <c r="M157" s="169"/>
      <c r="N157" s="170"/>
      <c r="O157" s="170"/>
      <c r="P157" s="170"/>
      <c r="Q157" s="170"/>
      <c r="R157" s="170"/>
      <c r="S157" s="170"/>
      <c r="T157" s="171"/>
      <c r="AT157" s="167" t="s">
        <v>137</v>
      </c>
      <c r="AU157" s="167" t="s">
        <v>135</v>
      </c>
      <c r="AV157" s="13" t="s">
        <v>79</v>
      </c>
      <c r="AW157" s="13" t="s">
        <v>28</v>
      </c>
      <c r="AX157" s="13" t="s">
        <v>71</v>
      </c>
      <c r="AY157" s="167" t="s">
        <v>125</v>
      </c>
    </row>
    <row r="158" spans="1:65" s="14" customFormat="1">
      <c r="B158" s="172"/>
      <c r="D158" s="166" t="s">
        <v>137</v>
      </c>
      <c r="E158" s="173" t="s">
        <v>1</v>
      </c>
      <c r="F158" s="174" t="s">
        <v>164</v>
      </c>
      <c r="H158" s="175">
        <v>20.75</v>
      </c>
      <c r="L158" s="172"/>
      <c r="M158" s="176"/>
      <c r="N158" s="177"/>
      <c r="O158" s="177"/>
      <c r="P158" s="177"/>
      <c r="Q158" s="177"/>
      <c r="R158" s="177"/>
      <c r="S158" s="177"/>
      <c r="T158" s="178"/>
      <c r="AT158" s="173" t="s">
        <v>137</v>
      </c>
      <c r="AU158" s="173" t="s">
        <v>135</v>
      </c>
      <c r="AV158" s="14" t="s">
        <v>81</v>
      </c>
      <c r="AW158" s="14" t="s">
        <v>28</v>
      </c>
      <c r="AX158" s="14" t="s">
        <v>71</v>
      </c>
      <c r="AY158" s="173" t="s">
        <v>125</v>
      </c>
    </row>
    <row r="159" spans="1:65" s="14" customFormat="1">
      <c r="B159" s="172"/>
      <c r="D159" s="166" t="s">
        <v>137</v>
      </c>
      <c r="E159" s="173" t="s">
        <v>1</v>
      </c>
      <c r="F159" s="174" t="s">
        <v>165</v>
      </c>
      <c r="H159" s="175">
        <v>24.125</v>
      </c>
      <c r="L159" s="172"/>
      <c r="M159" s="176"/>
      <c r="N159" s="177"/>
      <c r="O159" s="177"/>
      <c r="P159" s="177"/>
      <c r="Q159" s="177"/>
      <c r="R159" s="177"/>
      <c r="S159" s="177"/>
      <c r="T159" s="178"/>
      <c r="AT159" s="173" t="s">
        <v>137</v>
      </c>
      <c r="AU159" s="173" t="s">
        <v>135</v>
      </c>
      <c r="AV159" s="14" t="s">
        <v>81</v>
      </c>
      <c r="AW159" s="14" t="s">
        <v>28</v>
      </c>
      <c r="AX159" s="14" t="s">
        <v>71</v>
      </c>
      <c r="AY159" s="173" t="s">
        <v>125</v>
      </c>
    </row>
    <row r="160" spans="1:65" s="15" customFormat="1">
      <c r="B160" s="179"/>
      <c r="D160" s="166" t="s">
        <v>137</v>
      </c>
      <c r="E160" s="180" t="s">
        <v>1</v>
      </c>
      <c r="F160" s="181" t="s">
        <v>159</v>
      </c>
      <c r="H160" s="182">
        <v>44.875</v>
      </c>
      <c r="L160" s="179"/>
      <c r="M160" s="183"/>
      <c r="N160" s="184"/>
      <c r="O160" s="184"/>
      <c r="P160" s="184"/>
      <c r="Q160" s="184"/>
      <c r="R160" s="184"/>
      <c r="S160" s="184"/>
      <c r="T160" s="185"/>
      <c r="AT160" s="180" t="s">
        <v>137</v>
      </c>
      <c r="AU160" s="180" t="s">
        <v>135</v>
      </c>
      <c r="AV160" s="15" t="s">
        <v>134</v>
      </c>
      <c r="AW160" s="15" t="s">
        <v>28</v>
      </c>
      <c r="AX160" s="15" t="s">
        <v>79</v>
      </c>
      <c r="AY160" s="180" t="s">
        <v>125</v>
      </c>
    </row>
    <row r="161" spans="1:65" s="2" customFormat="1" ht="16.5" customHeight="1">
      <c r="A161" s="29"/>
      <c r="B161" s="118"/>
      <c r="C161" s="152" t="s">
        <v>126</v>
      </c>
      <c r="D161" s="152" t="s">
        <v>130</v>
      </c>
      <c r="E161" s="153" t="s">
        <v>166</v>
      </c>
      <c r="F161" s="154" t="s">
        <v>167</v>
      </c>
      <c r="G161" s="155" t="s">
        <v>146</v>
      </c>
      <c r="H161" s="156">
        <v>3.5999999999999997E-2</v>
      </c>
      <c r="I161" s="157">
        <v>0</v>
      </c>
      <c r="J161" s="157">
        <f>ROUND(I161*H161,2)</f>
        <v>0</v>
      </c>
      <c r="K161" s="158"/>
      <c r="L161" s="30"/>
      <c r="M161" s="159" t="s">
        <v>1</v>
      </c>
      <c r="N161" s="160" t="s">
        <v>36</v>
      </c>
      <c r="O161" s="161">
        <v>14.31</v>
      </c>
      <c r="P161" s="161">
        <f>O161*H161</f>
        <v>0.51515999999999995</v>
      </c>
      <c r="Q161" s="161">
        <v>0</v>
      </c>
      <c r="R161" s="161">
        <f>Q161*H161</f>
        <v>0</v>
      </c>
      <c r="S161" s="161">
        <v>2.2000000000000002</v>
      </c>
      <c r="T161" s="162">
        <f>S161*H161</f>
        <v>7.9200000000000007E-2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3" t="s">
        <v>134</v>
      </c>
      <c r="AT161" s="163" t="s">
        <v>130</v>
      </c>
      <c r="AU161" s="163" t="s">
        <v>135</v>
      </c>
      <c r="AY161" s="17" t="s">
        <v>125</v>
      </c>
      <c r="BE161" s="164">
        <f>IF(N161="základní",J161,0)</f>
        <v>0</v>
      </c>
      <c r="BF161" s="164">
        <f>IF(N161="snížená",J161,0)</f>
        <v>0</v>
      </c>
      <c r="BG161" s="164">
        <f>IF(N161="zákl. přenesená",J161,0)</f>
        <v>0</v>
      </c>
      <c r="BH161" s="164">
        <f>IF(N161="sníž. přenesená",J161,0)</f>
        <v>0</v>
      </c>
      <c r="BI161" s="164">
        <f>IF(N161="nulová",J161,0)</f>
        <v>0</v>
      </c>
      <c r="BJ161" s="17" t="s">
        <v>79</v>
      </c>
      <c r="BK161" s="164">
        <f>ROUND(I161*H161,2)</f>
        <v>0</v>
      </c>
      <c r="BL161" s="17" t="s">
        <v>134</v>
      </c>
      <c r="BM161" s="163" t="s">
        <v>168</v>
      </c>
    </row>
    <row r="162" spans="1:65" s="13" customFormat="1">
      <c r="B162" s="165"/>
      <c r="D162" s="166" t="s">
        <v>137</v>
      </c>
      <c r="E162" s="167" t="s">
        <v>1</v>
      </c>
      <c r="F162" s="168" t="s">
        <v>138</v>
      </c>
      <c r="H162" s="167" t="s">
        <v>1</v>
      </c>
      <c r="L162" s="165"/>
      <c r="M162" s="169"/>
      <c r="N162" s="170"/>
      <c r="O162" s="170"/>
      <c r="P162" s="170"/>
      <c r="Q162" s="170"/>
      <c r="R162" s="170"/>
      <c r="S162" s="170"/>
      <c r="T162" s="171"/>
      <c r="AT162" s="167" t="s">
        <v>137</v>
      </c>
      <c r="AU162" s="167" t="s">
        <v>135</v>
      </c>
      <c r="AV162" s="13" t="s">
        <v>79</v>
      </c>
      <c r="AW162" s="13" t="s">
        <v>28</v>
      </c>
      <c r="AX162" s="13" t="s">
        <v>71</v>
      </c>
      <c r="AY162" s="167" t="s">
        <v>125</v>
      </c>
    </row>
    <row r="163" spans="1:65" s="14" customFormat="1">
      <c r="B163" s="172"/>
      <c r="D163" s="166" t="s">
        <v>137</v>
      </c>
      <c r="E163" s="173" t="s">
        <v>1</v>
      </c>
      <c r="F163" s="174" t="s">
        <v>169</v>
      </c>
      <c r="H163" s="175">
        <v>3.5999999999999997E-2</v>
      </c>
      <c r="L163" s="172"/>
      <c r="M163" s="176"/>
      <c r="N163" s="177"/>
      <c r="O163" s="177"/>
      <c r="P163" s="177"/>
      <c r="Q163" s="177"/>
      <c r="R163" s="177"/>
      <c r="S163" s="177"/>
      <c r="T163" s="178"/>
      <c r="AT163" s="173" t="s">
        <v>137</v>
      </c>
      <c r="AU163" s="173" t="s">
        <v>135</v>
      </c>
      <c r="AV163" s="14" t="s">
        <v>81</v>
      </c>
      <c r="AW163" s="14" t="s">
        <v>28</v>
      </c>
      <c r="AX163" s="14" t="s">
        <v>79</v>
      </c>
      <c r="AY163" s="173" t="s">
        <v>125</v>
      </c>
    </row>
    <row r="164" spans="1:65" s="2" customFormat="1" ht="16.5" customHeight="1">
      <c r="A164" s="29"/>
      <c r="B164" s="118"/>
      <c r="C164" s="152" t="s">
        <v>170</v>
      </c>
      <c r="D164" s="152" t="s">
        <v>130</v>
      </c>
      <c r="E164" s="153" t="s">
        <v>171</v>
      </c>
      <c r="F164" s="154" t="s">
        <v>172</v>
      </c>
      <c r="G164" s="155" t="s">
        <v>155</v>
      </c>
      <c r="H164" s="156">
        <v>9</v>
      </c>
      <c r="I164" s="157">
        <v>0</v>
      </c>
      <c r="J164" s="157">
        <f>ROUND(I164*H164,2)</f>
        <v>0</v>
      </c>
      <c r="K164" s="158"/>
      <c r="L164" s="30"/>
      <c r="M164" s="159" t="s">
        <v>1</v>
      </c>
      <c r="N164" s="160" t="s">
        <v>36</v>
      </c>
      <c r="O164" s="161">
        <v>2.0939999999999999</v>
      </c>
      <c r="P164" s="161">
        <f>O164*H164</f>
        <v>18.846</v>
      </c>
      <c r="Q164" s="161">
        <v>0</v>
      </c>
      <c r="R164" s="161">
        <f>Q164*H164</f>
        <v>0</v>
      </c>
      <c r="S164" s="161">
        <v>2.9000000000000001E-2</v>
      </c>
      <c r="T164" s="162">
        <f>S164*H164</f>
        <v>0.26100000000000001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3" t="s">
        <v>134</v>
      </c>
      <c r="AT164" s="163" t="s">
        <v>130</v>
      </c>
      <c r="AU164" s="163" t="s">
        <v>135</v>
      </c>
      <c r="AY164" s="17" t="s">
        <v>125</v>
      </c>
      <c r="BE164" s="164">
        <f>IF(N164="základní",J164,0)</f>
        <v>0</v>
      </c>
      <c r="BF164" s="164">
        <f>IF(N164="snížená",J164,0)</f>
        <v>0</v>
      </c>
      <c r="BG164" s="164">
        <f>IF(N164="zákl. přenesená",J164,0)</f>
        <v>0</v>
      </c>
      <c r="BH164" s="164">
        <f>IF(N164="sníž. přenesená",J164,0)</f>
        <v>0</v>
      </c>
      <c r="BI164" s="164">
        <f>IF(N164="nulová",J164,0)</f>
        <v>0</v>
      </c>
      <c r="BJ164" s="17" t="s">
        <v>79</v>
      </c>
      <c r="BK164" s="164">
        <f>ROUND(I164*H164,2)</f>
        <v>0</v>
      </c>
      <c r="BL164" s="17" t="s">
        <v>134</v>
      </c>
      <c r="BM164" s="163" t="s">
        <v>173</v>
      </c>
    </row>
    <row r="165" spans="1:65" s="13" customFormat="1">
      <c r="B165" s="165"/>
      <c r="D165" s="166" t="s">
        <v>137</v>
      </c>
      <c r="E165" s="167" t="s">
        <v>1</v>
      </c>
      <c r="F165" s="168" t="s">
        <v>138</v>
      </c>
      <c r="H165" s="167" t="s">
        <v>1</v>
      </c>
      <c r="L165" s="165"/>
      <c r="M165" s="169"/>
      <c r="N165" s="170"/>
      <c r="O165" s="170"/>
      <c r="P165" s="170"/>
      <c r="Q165" s="170"/>
      <c r="R165" s="170"/>
      <c r="S165" s="170"/>
      <c r="T165" s="171"/>
      <c r="AT165" s="167" t="s">
        <v>137</v>
      </c>
      <c r="AU165" s="167" t="s">
        <v>135</v>
      </c>
      <c r="AV165" s="13" t="s">
        <v>79</v>
      </c>
      <c r="AW165" s="13" t="s">
        <v>28</v>
      </c>
      <c r="AX165" s="13" t="s">
        <v>71</v>
      </c>
      <c r="AY165" s="167" t="s">
        <v>125</v>
      </c>
    </row>
    <row r="166" spans="1:65" s="13" customFormat="1">
      <c r="B166" s="165"/>
      <c r="D166" s="166" t="s">
        <v>137</v>
      </c>
      <c r="E166" s="167" t="s">
        <v>1</v>
      </c>
      <c r="F166" s="168" t="s">
        <v>157</v>
      </c>
      <c r="H166" s="167" t="s">
        <v>1</v>
      </c>
      <c r="L166" s="165"/>
      <c r="M166" s="169"/>
      <c r="N166" s="170"/>
      <c r="O166" s="170"/>
      <c r="P166" s="170"/>
      <c r="Q166" s="170"/>
      <c r="R166" s="170"/>
      <c r="S166" s="170"/>
      <c r="T166" s="171"/>
      <c r="AT166" s="167" t="s">
        <v>137</v>
      </c>
      <c r="AU166" s="167" t="s">
        <v>135</v>
      </c>
      <c r="AV166" s="13" t="s">
        <v>79</v>
      </c>
      <c r="AW166" s="13" t="s">
        <v>28</v>
      </c>
      <c r="AX166" s="13" t="s">
        <v>71</v>
      </c>
      <c r="AY166" s="167" t="s">
        <v>125</v>
      </c>
    </row>
    <row r="167" spans="1:65" s="14" customFormat="1">
      <c r="B167" s="172"/>
      <c r="D167" s="166" t="s">
        <v>137</v>
      </c>
      <c r="E167" s="173" t="s">
        <v>1</v>
      </c>
      <c r="F167" s="174" t="s">
        <v>158</v>
      </c>
      <c r="H167" s="175">
        <v>9</v>
      </c>
      <c r="L167" s="172"/>
      <c r="M167" s="176"/>
      <c r="N167" s="177"/>
      <c r="O167" s="177"/>
      <c r="P167" s="177"/>
      <c r="Q167" s="177"/>
      <c r="R167" s="177"/>
      <c r="S167" s="177"/>
      <c r="T167" s="178"/>
      <c r="AT167" s="173" t="s">
        <v>137</v>
      </c>
      <c r="AU167" s="173" t="s">
        <v>135</v>
      </c>
      <c r="AV167" s="14" t="s">
        <v>81</v>
      </c>
      <c r="AW167" s="14" t="s">
        <v>28</v>
      </c>
      <c r="AX167" s="14" t="s">
        <v>71</v>
      </c>
      <c r="AY167" s="173" t="s">
        <v>125</v>
      </c>
    </row>
    <row r="168" spans="1:65" s="15" customFormat="1">
      <c r="B168" s="179"/>
      <c r="D168" s="166" t="s">
        <v>137</v>
      </c>
      <c r="E168" s="180" t="s">
        <v>1</v>
      </c>
      <c r="F168" s="181" t="s">
        <v>159</v>
      </c>
      <c r="H168" s="182">
        <v>9</v>
      </c>
      <c r="L168" s="179"/>
      <c r="M168" s="183"/>
      <c r="N168" s="184"/>
      <c r="O168" s="184"/>
      <c r="P168" s="184"/>
      <c r="Q168" s="184"/>
      <c r="R168" s="184"/>
      <c r="S168" s="184"/>
      <c r="T168" s="185"/>
      <c r="AT168" s="180" t="s">
        <v>137</v>
      </c>
      <c r="AU168" s="180" t="s">
        <v>135</v>
      </c>
      <c r="AV168" s="15" t="s">
        <v>134</v>
      </c>
      <c r="AW168" s="15" t="s">
        <v>28</v>
      </c>
      <c r="AX168" s="15" t="s">
        <v>79</v>
      </c>
      <c r="AY168" s="180" t="s">
        <v>125</v>
      </c>
    </row>
    <row r="169" spans="1:65" s="2" customFormat="1" ht="16.5" customHeight="1">
      <c r="A169" s="29"/>
      <c r="B169" s="118"/>
      <c r="C169" s="152" t="s">
        <v>174</v>
      </c>
      <c r="D169" s="152" t="s">
        <v>130</v>
      </c>
      <c r="E169" s="153" t="s">
        <v>175</v>
      </c>
      <c r="F169" s="154" t="s">
        <v>176</v>
      </c>
      <c r="G169" s="155" t="s">
        <v>133</v>
      </c>
      <c r="H169" s="156">
        <v>4</v>
      </c>
      <c r="I169" s="157">
        <v>0</v>
      </c>
      <c r="J169" s="157">
        <f>ROUND(I169*H169,2)</f>
        <v>0</v>
      </c>
      <c r="K169" s="158"/>
      <c r="L169" s="30"/>
      <c r="M169" s="159" t="s">
        <v>1</v>
      </c>
      <c r="N169" s="160" t="s">
        <v>36</v>
      </c>
      <c r="O169" s="161">
        <v>2.278</v>
      </c>
      <c r="P169" s="161">
        <f>O169*H169</f>
        <v>9.1120000000000001</v>
      </c>
      <c r="Q169" s="161">
        <v>0</v>
      </c>
      <c r="R169" s="161">
        <f>Q169*H169</f>
        <v>0</v>
      </c>
      <c r="S169" s="161">
        <v>5.8999999999999997E-2</v>
      </c>
      <c r="T169" s="162">
        <f>S169*H169</f>
        <v>0.23599999999999999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3" t="s">
        <v>134</v>
      </c>
      <c r="AT169" s="163" t="s">
        <v>130</v>
      </c>
      <c r="AU169" s="163" t="s">
        <v>135</v>
      </c>
      <c r="AY169" s="17" t="s">
        <v>125</v>
      </c>
      <c r="BE169" s="164">
        <f>IF(N169="základní",J169,0)</f>
        <v>0</v>
      </c>
      <c r="BF169" s="164">
        <f>IF(N169="snížená",J169,0)</f>
        <v>0</v>
      </c>
      <c r="BG169" s="164">
        <f>IF(N169="zákl. přenesená",J169,0)</f>
        <v>0</v>
      </c>
      <c r="BH169" s="164">
        <f>IF(N169="sníž. přenesená",J169,0)</f>
        <v>0</v>
      </c>
      <c r="BI169" s="164">
        <f>IF(N169="nulová",J169,0)</f>
        <v>0</v>
      </c>
      <c r="BJ169" s="17" t="s">
        <v>79</v>
      </c>
      <c r="BK169" s="164">
        <f>ROUND(I169*H169,2)</f>
        <v>0</v>
      </c>
      <c r="BL169" s="17" t="s">
        <v>134</v>
      </c>
      <c r="BM169" s="163" t="s">
        <v>177</v>
      </c>
    </row>
    <row r="170" spans="1:65" s="13" customFormat="1">
      <c r="B170" s="165"/>
      <c r="D170" s="166" t="s">
        <v>137</v>
      </c>
      <c r="E170" s="167" t="s">
        <v>1</v>
      </c>
      <c r="F170" s="168" t="s">
        <v>138</v>
      </c>
      <c r="H170" s="167" t="s">
        <v>1</v>
      </c>
      <c r="L170" s="165"/>
      <c r="M170" s="169"/>
      <c r="N170" s="170"/>
      <c r="O170" s="170"/>
      <c r="P170" s="170"/>
      <c r="Q170" s="170"/>
      <c r="R170" s="170"/>
      <c r="S170" s="170"/>
      <c r="T170" s="171"/>
      <c r="AT170" s="167" t="s">
        <v>137</v>
      </c>
      <c r="AU170" s="167" t="s">
        <v>135</v>
      </c>
      <c r="AV170" s="13" t="s">
        <v>79</v>
      </c>
      <c r="AW170" s="13" t="s">
        <v>28</v>
      </c>
      <c r="AX170" s="13" t="s">
        <v>71</v>
      </c>
      <c r="AY170" s="167" t="s">
        <v>125</v>
      </c>
    </row>
    <row r="171" spans="1:65" s="14" customFormat="1">
      <c r="B171" s="172"/>
      <c r="D171" s="166" t="s">
        <v>137</v>
      </c>
      <c r="E171" s="173" t="s">
        <v>1</v>
      </c>
      <c r="F171" s="174" t="s">
        <v>134</v>
      </c>
      <c r="H171" s="175">
        <v>4</v>
      </c>
      <c r="L171" s="172"/>
      <c r="M171" s="176"/>
      <c r="N171" s="177"/>
      <c r="O171" s="177"/>
      <c r="P171" s="177"/>
      <c r="Q171" s="177"/>
      <c r="R171" s="177"/>
      <c r="S171" s="177"/>
      <c r="T171" s="178"/>
      <c r="AT171" s="173" t="s">
        <v>137</v>
      </c>
      <c r="AU171" s="173" t="s">
        <v>135</v>
      </c>
      <c r="AV171" s="14" t="s">
        <v>81</v>
      </c>
      <c r="AW171" s="14" t="s">
        <v>28</v>
      </c>
      <c r="AX171" s="14" t="s">
        <v>79</v>
      </c>
      <c r="AY171" s="173" t="s">
        <v>125</v>
      </c>
    </row>
    <row r="172" spans="1:65" s="2" customFormat="1" ht="16.5" customHeight="1">
      <c r="A172" s="29"/>
      <c r="B172" s="118"/>
      <c r="C172" s="152" t="s">
        <v>149</v>
      </c>
      <c r="D172" s="152" t="s">
        <v>130</v>
      </c>
      <c r="E172" s="153" t="s">
        <v>178</v>
      </c>
      <c r="F172" s="154" t="s">
        <v>179</v>
      </c>
      <c r="G172" s="155" t="s">
        <v>133</v>
      </c>
      <c r="H172" s="156">
        <v>4</v>
      </c>
      <c r="I172" s="157">
        <v>0</v>
      </c>
      <c r="J172" s="157">
        <f>ROUND(I172*H172,2)</f>
        <v>0</v>
      </c>
      <c r="K172" s="158"/>
      <c r="L172" s="30"/>
      <c r="M172" s="159" t="s">
        <v>1</v>
      </c>
      <c r="N172" s="160" t="s">
        <v>36</v>
      </c>
      <c r="O172" s="161">
        <v>0.83699999999999997</v>
      </c>
      <c r="P172" s="161">
        <f>O172*H172</f>
        <v>3.3479999999999999</v>
      </c>
      <c r="Q172" s="161">
        <v>0</v>
      </c>
      <c r="R172" s="161">
        <f>Q172*H172</f>
        <v>0</v>
      </c>
      <c r="S172" s="161">
        <v>3.2000000000000001E-2</v>
      </c>
      <c r="T172" s="162">
        <f>S172*H172</f>
        <v>0.128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3" t="s">
        <v>134</v>
      </c>
      <c r="AT172" s="163" t="s">
        <v>130</v>
      </c>
      <c r="AU172" s="163" t="s">
        <v>135</v>
      </c>
      <c r="AY172" s="17" t="s">
        <v>125</v>
      </c>
      <c r="BE172" s="164">
        <f>IF(N172="základní",J172,0)</f>
        <v>0</v>
      </c>
      <c r="BF172" s="164">
        <f>IF(N172="snížená",J172,0)</f>
        <v>0</v>
      </c>
      <c r="BG172" s="164">
        <f>IF(N172="zákl. přenesená",J172,0)</f>
        <v>0</v>
      </c>
      <c r="BH172" s="164">
        <f>IF(N172="sníž. přenesená",J172,0)</f>
        <v>0</v>
      </c>
      <c r="BI172" s="164">
        <f>IF(N172="nulová",J172,0)</f>
        <v>0</v>
      </c>
      <c r="BJ172" s="17" t="s">
        <v>79</v>
      </c>
      <c r="BK172" s="164">
        <f>ROUND(I172*H172,2)</f>
        <v>0</v>
      </c>
      <c r="BL172" s="17" t="s">
        <v>134</v>
      </c>
      <c r="BM172" s="163" t="s">
        <v>180</v>
      </c>
    </row>
    <row r="173" spans="1:65" s="13" customFormat="1">
      <c r="B173" s="165"/>
      <c r="D173" s="166" t="s">
        <v>137</v>
      </c>
      <c r="E173" s="167" t="s">
        <v>1</v>
      </c>
      <c r="F173" s="168" t="s">
        <v>138</v>
      </c>
      <c r="H173" s="167" t="s">
        <v>1</v>
      </c>
      <c r="L173" s="165"/>
      <c r="M173" s="169"/>
      <c r="N173" s="170"/>
      <c r="O173" s="170"/>
      <c r="P173" s="170"/>
      <c r="Q173" s="170"/>
      <c r="R173" s="170"/>
      <c r="S173" s="170"/>
      <c r="T173" s="171"/>
      <c r="AT173" s="167" t="s">
        <v>137</v>
      </c>
      <c r="AU173" s="167" t="s">
        <v>135</v>
      </c>
      <c r="AV173" s="13" t="s">
        <v>79</v>
      </c>
      <c r="AW173" s="13" t="s">
        <v>28</v>
      </c>
      <c r="AX173" s="13" t="s">
        <v>71</v>
      </c>
      <c r="AY173" s="167" t="s">
        <v>125</v>
      </c>
    </row>
    <row r="174" spans="1:65" s="14" customFormat="1">
      <c r="B174" s="172"/>
      <c r="D174" s="166" t="s">
        <v>137</v>
      </c>
      <c r="E174" s="173" t="s">
        <v>1</v>
      </c>
      <c r="F174" s="174" t="s">
        <v>134</v>
      </c>
      <c r="H174" s="175">
        <v>4</v>
      </c>
      <c r="L174" s="172"/>
      <c r="M174" s="176"/>
      <c r="N174" s="177"/>
      <c r="O174" s="177"/>
      <c r="P174" s="177"/>
      <c r="Q174" s="177"/>
      <c r="R174" s="177"/>
      <c r="S174" s="177"/>
      <c r="T174" s="178"/>
      <c r="AT174" s="173" t="s">
        <v>137</v>
      </c>
      <c r="AU174" s="173" t="s">
        <v>135</v>
      </c>
      <c r="AV174" s="14" t="s">
        <v>81</v>
      </c>
      <c r="AW174" s="14" t="s">
        <v>28</v>
      </c>
      <c r="AX174" s="14" t="s">
        <v>79</v>
      </c>
      <c r="AY174" s="173" t="s">
        <v>125</v>
      </c>
    </row>
    <row r="175" spans="1:65" s="12" customFormat="1" ht="22.9" customHeight="1">
      <c r="B175" s="140"/>
      <c r="D175" s="141" t="s">
        <v>70</v>
      </c>
      <c r="E175" s="150" t="s">
        <v>181</v>
      </c>
      <c r="F175" s="150" t="s">
        <v>182</v>
      </c>
      <c r="J175" s="151">
        <f>BK175</f>
        <v>0</v>
      </c>
      <c r="L175" s="140"/>
      <c r="M175" s="144"/>
      <c r="N175" s="145"/>
      <c r="O175" s="145"/>
      <c r="P175" s="146">
        <f>SUM(P176:P181)</f>
        <v>0.28297600000000001</v>
      </c>
      <c r="Q175" s="145"/>
      <c r="R175" s="146">
        <f>SUM(R176:R181)</f>
        <v>0</v>
      </c>
      <c r="S175" s="145"/>
      <c r="T175" s="147">
        <f>SUM(T176:T181)</f>
        <v>0</v>
      </c>
      <c r="AR175" s="141" t="s">
        <v>79</v>
      </c>
      <c r="AT175" s="148" t="s">
        <v>70</v>
      </c>
      <c r="AU175" s="148" t="s">
        <v>79</v>
      </c>
      <c r="AY175" s="141" t="s">
        <v>125</v>
      </c>
      <c r="BK175" s="149">
        <f>SUM(BK176:BK181)</f>
        <v>0</v>
      </c>
    </row>
    <row r="176" spans="1:65" s="2" customFormat="1" ht="16.5" customHeight="1">
      <c r="A176" s="29"/>
      <c r="B176" s="118"/>
      <c r="C176" s="152" t="s">
        <v>183</v>
      </c>
      <c r="D176" s="152" t="s">
        <v>130</v>
      </c>
      <c r="E176" s="153" t="s">
        <v>184</v>
      </c>
      <c r="F176" s="154" t="s">
        <v>185</v>
      </c>
      <c r="G176" s="155" t="s">
        <v>186</v>
      </c>
      <c r="H176" s="156">
        <v>1.1839999999999999</v>
      </c>
      <c r="I176" s="157">
        <v>0</v>
      </c>
      <c r="J176" s="157">
        <f>ROUND(I176*H176,2)</f>
        <v>0</v>
      </c>
      <c r="K176" s="158"/>
      <c r="L176" s="30"/>
      <c r="M176" s="159" t="s">
        <v>1</v>
      </c>
      <c r="N176" s="160" t="s">
        <v>36</v>
      </c>
      <c r="O176" s="161">
        <v>0.125</v>
      </c>
      <c r="P176" s="161">
        <f>O176*H176</f>
        <v>0.14799999999999999</v>
      </c>
      <c r="Q176" s="161">
        <v>0</v>
      </c>
      <c r="R176" s="161">
        <f>Q176*H176</f>
        <v>0</v>
      </c>
      <c r="S176" s="161">
        <v>0</v>
      </c>
      <c r="T176" s="162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3" t="s">
        <v>134</v>
      </c>
      <c r="AT176" s="163" t="s">
        <v>130</v>
      </c>
      <c r="AU176" s="163" t="s">
        <v>81</v>
      </c>
      <c r="AY176" s="17" t="s">
        <v>125</v>
      </c>
      <c r="BE176" s="164">
        <f>IF(N176="základní",J176,0)</f>
        <v>0</v>
      </c>
      <c r="BF176" s="164">
        <f>IF(N176="snížená",J176,0)</f>
        <v>0</v>
      </c>
      <c r="BG176" s="164">
        <f>IF(N176="zákl. přenesená",J176,0)</f>
        <v>0</v>
      </c>
      <c r="BH176" s="164">
        <f>IF(N176="sníž. přenesená",J176,0)</f>
        <v>0</v>
      </c>
      <c r="BI176" s="164">
        <f>IF(N176="nulová",J176,0)</f>
        <v>0</v>
      </c>
      <c r="BJ176" s="17" t="s">
        <v>79</v>
      </c>
      <c r="BK176" s="164">
        <f>ROUND(I176*H176,2)</f>
        <v>0</v>
      </c>
      <c r="BL176" s="17" t="s">
        <v>134</v>
      </c>
      <c r="BM176" s="163" t="s">
        <v>187</v>
      </c>
    </row>
    <row r="177" spans="1:65" s="14" customFormat="1">
      <c r="B177" s="172"/>
      <c r="D177" s="166" t="s">
        <v>137</v>
      </c>
      <c r="E177" s="173" t="s">
        <v>1</v>
      </c>
      <c r="F177" s="174" t="s">
        <v>188</v>
      </c>
      <c r="H177" s="175">
        <v>1.1839999999999999</v>
      </c>
      <c r="L177" s="172"/>
      <c r="M177" s="176"/>
      <c r="N177" s="177"/>
      <c r="O177" s="177"/>
      <c r="P177" s="177"/>
      <c r="Q177" s="177"/>
      <c r="R177" s="177"/>
      <c r="S177" s="177"/>
      <c r="T177" s="178"/>
      <c r="AT177" s="173" t="s">
        <v>137</v>
      </c>
      <c r="AU177" s="173" t="s">
        <v>81</v>
      </c>
      <c r="AV177" s="14" t="s">
        <v>81</v>
      </c>
      <c r="AW177" s="14" t="s">
        <v>28</v>
      </c>
      <c r="AX177" s="14" t="s">
        <v>79</v>
      </c>
      <c r="AY177" s="173" t="s">
        <v>125</v>
      </c>
    </row>
    <row r="178" spans="1:65" s="2" customFormat="1" ht="16.5" customHeight="1">
      <c r="A178" s="29"/>
      <c r="B178" s="118"/>
      <c r="C178" s="152" t="s">
        <v>189</v>
      </c>
      <c r="D178" s="152" t="s">
        <v>130</v>
      </c>
      <c r="E178" s="153" t="s">
        <v>190</v>
      </c>
      <c r="F178" s="154" t="s">
        <v>191</v>
      </c>
      <c r="G178" s="155" t="s">
        <v>186</v>
      </c>
      <c r="H178" s="156">
        <v>22.495999999999999</v>
      </c>
      <c r="I178" s="157">
        <v>0</v>
      </c>
      <c r="J178" s="157">
        <f>ROUND(I178*H178,2)</f>
        <v>0</v>
      </c>
      <c r="K178" s="158"/>
      <c r="L178" s="30"/>
      <c r="M178" s="159" t="s">
        <v>1</v>
      </c>
      <c r="N178" s="160" t="s">
        <v>36</v>
      </c>
      <c r="O178" s="161">
        <v>6.0000000000000001E-3</v>
      </c>
      <c r="P178" s="161">
        <f>O178*H178</f>
        <v>0.13497599999999998</v>
      </c>
      <c r="Q178" s="161">
        <v>0</v>
      </c>
      <c r="R178" s="161">
        <f>Q178*H178</f>
        <v>0</v>
      </c>
      <c r="S178" s="161">
        <v>0</v>
      </c>
      <c r="T178" s="162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3" t="s">
        <v>134</v>
      </c>
      <c r="AT178" s="163" t="s">
        <v>130</v>
      </c>
      <c r="AU178" s="163" t="s">
        <v>81</v>
      </c>
      <c r="AY178" s="17" t="s">
        <v>125</v>
      </c>
      <c r="BE178" s="164">
        <f>IF(N178="základní",J178,0)</f>
        <v>0</v>
      </c>
      <c r="BF178" s="164">
        <f>IF(N178="snížená",J178,0)</f>
        <v>0</v>
      </c>
      <c r="BG178" s="164">
        <f>IF(N178="zákl. přenesená",J178,0)</f>
        <v>0</v>
      </c>
      <c r="BH178" s="164">
        <f>IF(N178="sníž. přenesená",J178,0)</f>
        <v>0</v>
      </c>
      <c r="BI178" s="164">
        <f>IF(N178="nulová",J178,0)</f>
        <v>0</v>
      </c>
      <c r="BJ178" s="17" t="s">
        <v>79</v>
      </c>
      <c r="BK178" s="164">
        <f>ROUND(I178*H178,2)</f>
        <v>0</v>
      </c>
      <c r="BL178" s="17" t="s">
        <v>134</v>
      </c>
      <c r="BM178" s="163" t="s">
        <v>192</v>
      </c>
    </row>
    <row r="179" spans="1:65" s="13" customFormat="1">
      <c r="B179" s="165"/>
      <c r="D179" s="166" t="s">
        <v>137</v>
      </c>
      <c r="E179" s="167" t="s">
        <v>1</v>
      </c>
      <c r="F179" s="168" t="s">
        <v>193</v>
      </c>
      <c r="H179" s="167" t="s">
        <v>1</v>
      </c>
      <c r="L179" s="165"/>
      <c r="M179" s="169"/>
      <c r="N179" s="170"/>
      <c r="O179" s="170"/>
      <c r="P179" s="170"/>
      <c r="Q179" s="170"/>
      <c r="R179" s="170"/>
      <c r="S179" s="170"/>
      <c r="T179" s="171"/>
      <c r="AT179" s="167" t="s">
        <v>137</v>
      </c>
      <c r="AU179" s="167" t="s">
        <v>81</v>
      </c>
      <c r="AV179" s="13" t="s">
        <v>79</v>
      </c>
      <c r="AW179" s="13" t="s">
        <v>28</v>
      </c>
      <c r="AX179" s="13" t="s">
        <v>71</v>
      </c>
      <c r="AY179" s="167" t="s">
        <v>125</v>
      </c>
    </row>
    <row r="180" spans="1:65" s="14" customFormat="1">
      <c r="B180" s="172"/>
      <c r="D180" s="166" t="s">
        <v>137</v>
      </c>
      <c r="E180" s="173" t="s">
        <v>1</v>
      </c>
      <c r="F180" s="174" t="s">
        <v>194</v>
      </c>
      <c r="H180" s="175">
        <v>22.495999999999999</v>
      </c>
      <c r="L180" s="172"/>
      <c r="M180" s="176"/>
      <c r="N180" s="177"/>
      <c r="O180" s="177"/>
      <c r="P180" s="177"/>
      <c r="Q180" s="177"/>
      <c r="R180" s="177"/>
      <c r="S180" s="177"/>
      <c r="T180" s="178"/>
      <c r="AT180" s="173" t="s">
        <v>137</v>
      </c>
      <c r="AU180" s="173" t="s">
        <v>81</v>
      </c>
      <c r="AV180" s="14" t="s">
        <v>81</v>
      </c>
      <c r="AW180" s="14" t="s">
        <v>28</v>
      </c>
      <c r="AX180" s="14" t="s">
        <v>79</v>
      </c>
      <c r="AY180" s="173" t="s">
        <v>125</v>
      </c>
    </row>
    <row r="181" spans="1:65" s="2" customFormat="1" ht="21.75" customHeight="1">
      <c r="A181" s="29"/>
      <c r="B181" s="118"/>
      <c r="C181" s="152" t="s">
        <v>195</v>
      </c>
      <c r="D181" s="152" t="s">
        <v>130</v>
      </c>
      <c r="E181" s="153" t="s">
        <v>196</v>
      </c>
      <c r="F181" s="154" t="s">
        <v>197</v>
      </c>
      <c r="G181" s="155" t="s">
        <v>186</v>
      </c>
      <c r="H181" s="156">
        <v>1.1839999999999999</v>
      </c>
      <c r="I181" s="157">
        <v>0</v>
      </c>
      <c r="J181" s="157">
        <f>ROUND(I181*H181,2)</f>
        <v>0</v>
      </c>
      <c r="K181" s="158"/>
      <c r="L181" s="30"/>
      <c r="M181" s="159" t="s">
        <v>1</v>
      </c>
      <c r="N181" s="160" t="s">
        <v>36</v>
      </c>
      <c r="O181" s="161">
        <v>0</v>
      </c>
      <c r="P181" s="161">
        <f>O181*H181</f>
        <v>0</v>
      </c>
      <c r="Q181" s="161">
        <v>0</v>
      </c>
      <c r="R181" s="161">
        <f>Q181*H181</f>
        <v>0</v>
      </c>
      <c r="S181" s="161">
        <v>0</v>
      </c>
      <c r="T181" s="162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3" t="s">
        <v>134</v>
      </c>
      <c r="AT181" s="163" t="s">
        <v>130</v>
      </c>
      <c r="AU181" s="163" t="s">
        <v>81</v>
      </c>
      <c r="AY181" s="17" t="s">
        <v>125</v>
      </c>
      <c r="BE181" s="164">
        <f>IF(N181="základní",J181,0)</f>
        <v>0</v>
      </c>
      <c r="BF181" s="164">
        <f>IF(N181="snížená",J181,0)</f>
        <v>0</v>
      </c>
      <c r="BG181" s="164">
        <f>IF(N181="zákl. přenesená",J181,0)</f>
        <v>0</v>
      </c>
      <c r="BH181" s="164">
        <f>IF(N181="sníž. přenesená",J181,0)</f>
        <v>0</v>
      </c>
      <c r="BI181" s="164">
        <f>IF(N181="nulová",J181,0)</f>
        <v>0</v>
      </c>
      <c r="BJ181" s="17" t="s">
        <v>79</v>
      </c>
      <c r="BK181" s="164">
        <f>ROUND(I181*H181,2)</f>
        <v>0</v>
      </c>
      <c r="BL181" s="17" t="s">
        <v>134</v>
      </c>
      <c r="BM181" s="163" t="s">
        <v>198</v>
      </c>
    </row>
    <row r="182" spans="1:65" s="12" customFormat="1" ht="22.9" customHeight="1">
      <c r="B182" s="140"/>
      <c r="D182" s="141" t="s">
        <v>70</v>
      </c>
      <c r="E182" s="150" t="s">
        <v>199</v>
      </c>
      <c r="F182" s="150" t="s">
        <v>200</v>
      </c>
      <c r="J182" s="151">
        <f>BK182</f>
        <v>0</v>
      </c>
      <c r="L182" s="140"/>
      <c r="M182" s="144"/>
      <c r="N182" s="145"/>
      <c r="O182" s="145"/>
      <c r="P182" s="146">
        <f>P183</f>
        <v>0.10176199999999999</v>
      </c>
      <c r="Q182" s="145"/>
      <c r="R182" s="146">
        <f>R183</f>
        <v>0</v>
      </c>
      <c r="S182" s="145"/>
      <c r="T182" s="147">
        <f>T183</f>
        <v>0</v>
      </c>
      <c r="AR182" s="141" t="s">
        <v>79</v>
      </c>
      <c r="AT182" s="148" t="s">
        <v>70</v>
      </c>
      <c r="AU182" s="148" t="s">
        <v>79</v>
      </c>
      <c r="AY182" s="141" t="s">
        <v>125</v>
      </c>
      <c r="BK182" s="149">
        <f>BK183</f>
        <v>0</v>
      </c>
    </row>
    <row r="183" spans="1:65" s="2" customFormat="1" ht="16.5" customHeight="1">
      <c r="A183" s="29"/>
      <c r="B183" s="118"/>
      <c r="C183" s="152" t="s">
        <v>201</v>
      </c>
      <c r="D183" s="152" t="s">
        <v>130</v>
      </c>
      <c r="E183" s="153" t="s">
        <v>202</v>
      </c>
      <c r="F183" s="154" t="s">
        <v>203</v>
      </c>
      <c r="G183" s="155" t="s">
        <v>186</v>
      </c>
      <c r="H183" s="156">
        <v>0.14599999999999999</v>
      </c>
      <c r="I183" s="157">
        <v>0</v>
      </c>
      <c r="J183" s="157">
        <f>ROUND(I183*H183,2)</f>
        <v>0</v>
      </c>
      <c r="K183" s="158"/>
      <c r="L183" s="30"/>
      <c r="M183" s="159" t="s">
        <v>1</v>
      </c>
      <c r="N183" s="160" t="s">
        <v>36</v>
      </c>
      <c r="O183" s="161">
        <v>0.69699999999999995</v>
      </c>
      <c r="P183" s="161">
        <f>O183*H183</f>
        <v>0.10176199999999999</v>
      </c>
      <c r="Q183" s="161">
        <v>0</v>
      </c>
      <c r="R183" s="161">
        <f>Q183*H183</f>
        <v>0</v>
      </c>
      <c r="S183" s="161">
        <v>0</v>
      </c>
      <c r="T183" s="162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3" t="s">
        <v>134</v>
      </c>
      <c r="AT183" s="163" t="s">
        <v>130</v>
      </c>
      <c r="AU183" s="163" t="s">
        <v>81</v>
      </c>
      <c r="AY183" s="17" t="s">
        <v>125</v>
      </c>
      <c r="BE183" s="164">
        <f>IF(N183="základní",J183,0)</f>
        <v>0</v>
      </c>
      <c r="BF183" s="164">
        <f>IF(N183="snížená",J183,0)</f>
        <v>0</v>
      </c>
      <c r="BG183" s="164">
        <f>IF(N183="zákl. přenesená",J183,0)</f>
        <v>0</v>
      </c>
      <c r="BH183" s="164">
        <f>IF(N183="sníž. přenesená",J183,0)</f>
        <v>0</v>
      </c>
      <c r="BI183" s="164">
        <f>IF(N183="nulová",J183,0)</f>
        <v>0</v>
      </c>
      <c r="BJ183" s="17" t="s">
        <v>79</v>
      </c>
      <c r="BK183" s="164">
        <f>ROUND(I183*H183,2)</f>
        <v>0</v>
      </c>
      <c r="BL183" s="17" t="s">
        <v>134</v>
      </c>
      <c r="BM183" s="163" t="s">
        <v>204</v>
      </c>
    </row>
    <row r="184" spans="1:65" s="12" customFormat="1" ht="25.9" customHeight="1">
      <c r="B184" s="140"/>
      <c r="D184" s="141" t="s">
        <v>70</v>
      </c>
      <c r="E184" s="142" t="s">
        <v>205</v>
      </c>
      <c r="F184" s="142" t="s">
        <v>206</v>
      </c>
      <c r="J184" s="143">
        <f>BK184</f>
        <v>0</v>
      </c>
      <c r="L184" s="140"/>
      <c r="M184" s="144"/>
      <c r="N184" s="145"/>
      <c r="O184" s="145"/>
      <c r="P184" s="146">
        <f>P185+P193</f>
        <v>45.287374999999997</v>
      </c>
      <c r="Q184" s="145"/>
      <c r="R184" s="146">
        <f>R185+R193</f>
        <v>9.1737499999999996E-3</v>
      </c>
      <c r="S184" s="145"/>
      <c r="T184" s="147">
        <f>T185+T193</f>
        <v>0</v>
      </c>
      <c r="AR184" s="141" t="s">
        <v>81</v>
      </c>
      <c r="AT184" s="148" t="s">
        <v>70</v>
      </c>
      <c r="AU184" s="148" t="s">
        <v>71</v>
      </c>
      <c r="AY184" s="141" t="s">
        <v>125</v>
      </c>
      <c r="BK184" s="149">
        <f>BK185+BK193</f>
        <v>0</v>
      </c>
    </row>
    <row r="185" spans="1:65" s="12" customFormat="1" ht="22.9" customHeight="1">
      <c r="B185" s="140"/>
      <c r="D185" s="141" t="s">
        <v>70</v>
      </c>
      <c r="E185" s="150" t="s">
        <v>207</v>
      </c>
      <c r="F185" s="150" t="s">
        <v>208</v>
      </c>
      <c r="J185" s="151">
        <f>BK185</f>
        <v>0</v>
      </c>
      <c r="L185" s="140"/>
      <c r="M185" s="144"/>
      <c r="N185" s="145"/>
      <c r="O185" s="145"/>
      <c r="P185" s="146">
        <f>SUM(P186:P192)</f>
        <v>3.06</v>
      </c>
      <c r="Q185" s="145"/>
      <c r="R185" s="146">
        <f>SUM(R186:R192)</f>
        <v>6.9299999999999995E-3</v>
      </c>
      <c r="S185" s="145"/>
      <c r="T185" s="147">
        <f>SUM(T186:T192)</f>
        <v>0</v>
      </c>
      <c r="AR185" s="141" t="s">
        <v>81</v>
      </c>
      <c r="AT185" s="148" t="s">
        <v>70</v>
      </c>
      <c r="AU185" s="148" t="s">
        <v>79</v>
      </c>
      <c r="AY185" s="141" t="s">
        <v>125</v>
      </c>
      <c r="BK185" s="149">
        <f>SUM(BK186:BK192)</f>
        <v>0</v>
      </c>
    </row>
    <row r="186" spans="1:65" s="2" customFormat="1" ht="16.5" customHeight="1">
      <c r="A186" s="29"/>
      <c r="B186" s="118"/>
      <c r="C186" s="152" t="s">
        <v>209</v>
      </c>
      <c r="D186" s="152" t="s">
        <v>130</v>
      </c>
      <c r="E186" s="153" t="s">
        <v>210</v>
      </c>
      <c r="F186" s="154" t="s">
        <v>211</v>
      </c>
      <c r="G186" s="155" t="s">
        <v>155</v>
      </c>
      <c r="H186" s="156">
        <v>9</v>
      </c>
      <c r="I186" s="157">
        <v>0</v>
      </c>
      <c r="J186" s="157">
        <f>ROUND(I186*H186,2)</f>
        <v>0</v>
      </c>
      <c r="K186" s="158"/>
      <c r="L186" s="30"/>
      <c r="M186" s="159" t="s">
        <v>1</v>
      </c>
      <c r="N186" s="160" t="s">
        <v>36</v>
      </c>
      <c r="O186" s="161">
        <v>0.34</v>
      </c>
      <c r="P186" s="161">
        <f>O186*H186</f>
        <v>3.06</v>
      </c>
      <c r="Q186" s="161">
        <v>7.6999999999999996E-4</v>
      </c>
      <c r="R186" s="161">
        <f>Q186*H186</f>
        <v>6.9299999999999995E-3</v>
      </c>
      <c r="S186" s="161">
        <v>0</v>
      </c>
      <c r="T186" s="162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3" t="s">
        <v>212</v>
      </c>
      <c r="AT186" s="163" t="s">
        <v>130</v>
      </c>
      <c r="AU186" s="163" t="s">
        <v>81</v>
      </c>
      <c r="AY186" s="17" t="s">
        <v>125</v>
      </c>
      <c r="BE186" s="164">
        <f>IF(N186="základní",J186,0)</f>
        <v>0</v>
      </c>
      <c r="BF186" s="164">
        <f>IF(N186="snížená",J186,0)</f>
        <v>0</v>
      </c>
      <c r="BG186" s="164">
        <f>IF(N186="zákl. přenesená",J186,0)</f>
        <v>0</v>
      </c>
      <c r="BH186" s="164">
        <f>IF(N186="sníž. přenesená",J186,0)</f>
        <v>0</v>
      </c>
      <c r="BI186" s="164">
        <f>IF(N186="nulová",J186,0)</f>
        <v>0</v>
      </c>
      <c r="BJ186" s="17" t="s">
        <v>79</v>
      </c>
      <c r="BK186" s="164">
        <f>ROUND(I186*H186,2)</f>
        <v>0</v>
      </c>
      <c r="BL186" s="17" t="s">
        <v>212</v>
      </c>
      <c r="BM186" s="163" t="s">
        <v>213</v>
      </c>
    </row>
    <row r="187" spans="1:65" s="13" customFormat="1">
      <c r="B187" s="165"/>
      <c r="D187" s="166" t="s">
        <v>137</v>
      </c>
      <c r="E187" s="167" t="s">
        <v>1</v>
      </c>
      <c r="F187" s="168" t="s">
        <v>138</v>
      </c>
      <c r="H187" s="167" t="s">
        <v>1</v>
      </c>
      <c r="L187" s="165"/>
      <c r="M187" s="169"/>
      <c r="N187" s="170"/>
      <c r="O187" s="170"/>
      <c r="P187" s="170"/>
      <c r="Q187" s="170"/>
      <c r="R187" s="170"/>
      <c r="S187" s="170"/>
      <c r="T187" s="171"/>
      <c r="AT187" s="167" t="s">
        <v>137</v>
      </c>
      <c r="AU187" s="167" t="s">
        <v>81</v>
      </c>
      <c r="AV187" s="13" t="s">
        <v>79</v>
      </c>
      <c r="AW187" s="13" t="s">
        <v>28</v>
      </c>
      <c r="AX187" s="13" t="s">
        <v>71</v>
      </c>
      <c r="AY187" s="167" t="s">
        <v>125</v>
      </c>
    </row>
    <row r="188" spans="1:65" s="13" customFormat="1">
      <c r="B188" s="165"/>
      <c r="D188" s="166" t="s">
        <v>137</v>
      </c>
      <c r="E188" s="167" t="s">
        <v>1</v>
      </c>
      <c r="F188" s="168" t="s">
        <v>157</v>
      </c>
      <c r="H188" s="167" t="s">
        <v>1</v>
      </c>
      <c r="L188" s="165"/>
      <c r="M188" s="169"/>
      <c r="N188" s="170"/>
      <c r="O188" s="170"/>
      <c r="P188" s="170"/>
      <c r="Q188" s="170"/>
      <c r="R188" s="170"/>
      <c r="S188" s="170"/>
      <c r="T188" s="171"/>
      <c r="AT188" s="167" t="s">
        <v>137</v>
      </c>
      <c r="AU188" s="167" t="s">
        <v>81</v>
      </c>
      <c r="AV188" s="13" t="s">
        <v>79</v>
      </c>
      <c r="AW188" s="13" t="s">
        <v>28</v>
      </c>
      <c r="AX188" s="13" t="s">
        <v>71</v>
      </c>
      <c r="AY188" s="167" t="s">
        <v>125</v>
      </c>
    </row>
    <row r="189" spans="1:65" s="14" customFormat="1">
      <c r="B189" s="172"/>
      <c r="D189" s="166" t="s">
        <v>137</v>
      </c>
      <c r="E189" s="173" t="s">
        <v>1</v>
      </c>
      <c r="F189" s="174" t="s">
        <v>158</v>
      </c>
      <c r="H189" s="175">
        <v>9</v>
      </c>
      <c r="L189" s="172"/>
      <c r="M189" s="176"/>
      <c r="N189" s="177"/>
      <c r="O189" s="177"/>
      <c r="P189" s="177"/>
      <c r="Q189" s="177"/>
      <c r="R189" s="177"/>
      <c r="S189" s="177"/>
      <c r="T189" s="178"/>
      <c r="AT189" s="173" t="s">
        <v>137</v>
      </c>
      <c r="AU189" s="173" t="s">
        <v>81</v>
      </c>
      <c r="AV189" s="14" t="s">
        <v>81</v>
      </c>
      <c r="AW189" s="14" t="s">
        <v>28</v>
      </c>
      <c r="AX189" s="14" t="s">
        <v>71</v>
      </c>
      <c r="AY189" s="173" t="s">
        <v>125</v>
      </c>
    </row>
    <row r="190" spans="1:65" s="15" customFormat="1">
      <c r="B190" s="179"/>
      <c r="D190" s="166" t="s">
        <v>137</v>
      </c>
      <c r="E190" s="180" t="s">
        <v>1</v>
      </c>
      <c r="F190" s="181" t="s">
        <v>159</v>
      </c>
      <c r="H190" s="182">
        <v>9</v>
      </c>
      <c r="L190" s="179"/>
      <c r="M190" s="183"/>
      <c r="N190" s="184"/>
      <c r="O190" s="184"/>
      <c r="P190" s="184"/>
      <c r="Q190" s="184"/>
      <c r="R190" s="184"/>
      <c r="S190" s="184"/>
      <c r="T190" s="185"/>
      <c r="AT190" s="180" t="s">
        <v>137</v>
      </c>
      <c r="AU190" s="180" t="s">
        <v>81</v>
      </c>
      <c r="AV190" s="15" t="s">
        <v>134</v>
      </c>
      <c r="AW190" s="15" t="s">
        <v>28</v>
      </c>
      <c r="AX190" s="15" t="s">
        <v>79</v>
      </c>
      <c r="AY190" s="180" t="s">
        <v>125</v>
      </c>
    </row>
    <row r="191" spans="1:65" s="2" customFormat="1" ht="16.5" customHeight="1">
      <c r="A191" s="29"/>
      <c r="B191" s="118"/>
      <c r="C191" s="152" t="s">
        <v>8</v>
      </c>
      <c r="D191" s="152" t="s">
        <v>130</v>
      </c>
      <c r="E191" s="153" t="s">
        <v>214</v>
      </c>
      <c r="F191" s="154" t="s">
        <v>215</v>
      </c>
      <c r="G191" s="155" t="s">
        <v>216</v>
      </c>
      <c r="H191" s="156">
        <v>22.341999999999999</v>
      </c>
      <c r="I191" s="157">
        <v>0</v>
      </c>
      <c r="J191" s="157">
        <f>ROUND(I191*H191,2)</f>
        <v>0</v>
      </c>
      <c r="K191" s="158"/>
      <c r="L191" s="30"/>
      <c r="M191" s="159" t="s">
        <v>1</v>
      </c>
      <c r="N191" s="160" t="s">
        <v>36</v>
      </c>
      <c r="O191" s="161">
        <v>0</v>
      </c>
      <c r="P191" s="161">
        <f>O191*H191</f>
        <v>0</v>
      </c>
      <c r="Q191" s="161">
        <v>0</v>
      </c>
      <c r="R191" s="161">
        <f>Q191*H191</f>
        <v>0</v>
      </c>
      <c r="S191" s="161">
        <v>0</v>
      </c>
      <c r="T191" s="162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3" t="s">
        <v>212</v>
      </c>
      <c r="AT191" s="163" t="s">
        <v>130</v>
      </c>
      <c r="AU191" s="163" t="s">
        <v>81</v>
      </c>
      <c r="AY191" s="17" t="s">
        <v>125</v>
      </c>
      <c r="BE191" s="164">
        <f>IF(N191="základní",J191,0)</f>
        <v>0</v>
      </c>
      <c r="BF191" s="164">
        <f>IF(N191="snížená",J191,0)</f>
        <v>0</v>
      </c>
      <c r="BG191" s="164">
        <f>IF(N191="zákl. přenesená",J191,0)</f>
        <v>0</v>
      </c>
      <c r="BH191" s="164">
        <f>IF(N191="sníž. přenesená",J191,0)</f>
        <v>0</v>
      </c>
      <c r="BI191" s="164">
        <f>IF(N191="nulová",J191,0)</f>
        <v>0</v>
      </c>
      <c r="BJ191" s="17" t="s">
        <v>79</v>
      </c>
      <c r="BK191" s="164">
        <f>ROUND(I191*H191,2)</f>
        <v>0</v>
      </c>
      <c r="BL191" s="17" t="s">
        <v>212</v>
      </c>
      <c r="BM191" s="163" t="s">
        <v>217</v>
      </c>
    </row>
    <row r="192" spans="1:65" s="2" customFormat="1" ht="16.5" customHeight="1">
      <c r="A192" s="29"/>
      <c r="B192" s="118"/>
      <c r="C192" s="152" t="s">
        <v>212</v>
      </c>
      <c r="D192" s="152" t="s">
        <v>130</v>
      </c>
      <c r="E192" s="153" t="s">
        <v>218</v>
      </c>
      <c r="F192" s="154" t="s">
        <v>1</v>
      </c>
      <c r="G192" s="155" t="s">
        <v>216</v>
      </c>
      <c r="H192" s="156">
        <v>232.75800000000001</v>
      </c>
      <c r="I192" s="157">
        <v>0</v>
      </c>
      <c r="J192" s="157">
        <f>ROUND(I192*H192,2)</f>
        <v>0</v>
      </c>
      <c r="K192" s="158"/>
      <c r="L192" s="30"/>
      <c r="M192" s="159" t="s">
        <v>1</v>
      </c>
      <c r="N192" s="160" t="s">
        <v>36</v>
      </c>
      <c r="O192" s="161">
        <v>0</v>
      </c>
      <c r="P192" s="161">
        <f>O192*H192</f>
        <v>0</v>
      </c>
      <c r="Q192" s="161">
        <v>0</v>
      </c>
      <c r="R192" s="161">
        <f>Q192*H192</f>
        <v>0</v>
      </c>
      <c r="S192" s="161">
        <v>0</v>
      </c>
      <c r="T192" s="162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3" t="s">
        <v>212</v>
      </c>
      <c r="AT192" s="163" t="s">
        <v>130</v>
      </c>
      <c r="AU192" s="163" t="s">
        <v>81</v>
      </c>
      <c r="AY192" s="17" t="s">
        <v>125</v>
      </c>
      <c r="BE192" s="164">
        <f>IF(N192="základní",J192,0)</f>
        <v>0</v>
      </c>
      <c r="BF192" s="164">
        <f>IF(N192="snížená",J192,0)</f>
        <v>0</v>
      </c>
      <c r="BG192" s="164">
        <f>IF(N192="zákl. přenesená",J192,0)</f>
        <v>0</v>
      </c>
      <c r="BH192" s="164">
        <f>IF(N192="sníž. přenesená",J192,0)</f>
        <v>0</v>
      </c>
      <c r="BI192" s="164">
        <f>IF(N192="nulová",J192,0)</f>
        <v>0</v>
      </c>
      <c r="BJ192" s="17" t="s">
        <v>79</v>
      </c>
      <c r="BK192" s="164">
        <f>ROUND(I192*H192,2)</f>
        <v>0</v>
      </c>
      <c r="BL192" s="17" t="s">
        <v>212</v>
      </c>
      <c r="BM192" s="163" t="s">
        <v>219</v>
      </c>
    </row>
    <row r="193" spans="1:65" s="12" customFormat="1" ht="22.9" customHeight="1">
      <c r="B193" s="140"/>
      <c r="D193" s="141" t="s">
        <v>70</v>
      </c>
      <c r="E193" s="150" t="s">
        <v>220</v>
      </c>
      <c r="F193" s="150" t="s">
        <v>221</v>
      </c>
      <c r="J193" s="151">
        <f>BK193</f>
        <v>0</v>
      </c>
      <c r="L193" s="140"/>
      <c r="M193" s="144"/>
      <c r="N193" s="145"/>
      <c r="O193" s="145"/>
      <c r="P193" s="146">
        <f>SUM(P194:P200)</f>
        <v>42.227374999999995</v>
      </c>
      <c r="Q193" s="145"/>
      <c r="R193" s="146">
        <f>SUM(R194:R200)</f>
        <v>2.2437500000000001E-3</v>
      </c>
      <c r="S193" s="145"/>
      <c r="T193" s="147">
        <f>SUM(T194:T200)</f>
        <v>0</v>
      </c>
      <c r="AR193" s="141" t="s">
        <v>81</v>
      </c>
      <c r="AT193" s="148" t="s">
        <v>70</v>
      </c>
      <c r="AU193" s="148" t="s">
        <v>79</v>
      </c>
      <c r="AY193" s="141" t="s">
        <v>125</v>
      </c>
      <c r="BK193" s="149">
        <f>SUM(BK194:BK200)</f>
        <v>0</v>
      </c>
    </row>
    <row r="194" spans="1:65" s="2" customFormat="1" ht="16.5" customHeight="1">
      <c r="A194" s="29"/>
      <c r="B194" s="118"/>
      <c r="C194" s="152" t="s">
        <v>222</v>
      </c>
      <c r="D194" s="152" t="s">
        <v>130</v>
      </c>
      <c r="E194" s="153" t="s">
        <v>223</v>
      </c>
      <c r="F194" s="154" t="s">
        <v>224</v>
      </c>
      <c r="G194" s="155" t="s">
        <v>155</v>
      </c>
      <c r="H194" s="156">
        <v>44.875</v>
      </c>
      <c r="I194" s="157">
        <v>0</v>
      </c>
      <c r="J194" s="157">
        <f>ROUND(I194*H194,2)</f>
        <v>0</v>
      </c>
      <c r="K194" s="158"/>
      <c r="L194" s="30"/>
      <c r="M194" s="159" t="s">
        <v>1</v>
      </c>
      <c r="N194" s="160" t="s">
        <v>36</v>
      </c>
      <c r="O194" s="161">
        <v>0.94099999999999995</v>
      </c>
      <c r="P194" s="161">
        <f>O194*H194</f>
        <v>42.227374999999995</v>
      </c>
      <c r="Q194" s="161">
        <v>5.0000000000000002E-5</v>
      </c>
      <c r="R194" s="161">
        <f>Q194*H194</f>
        <v>2.2437500000000001E-3</v>
      </c>
      <c r="S194" s="161">
        <v>0</v>
      </c>
      <c r="T194" s="162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3" t="s">
        <v>212</v>
      </c>
      <c r="AT194" s="163" t="s">
        <v>130</v>
      </c>
      <c r="AU194" s="163" t="s">
        <v>81</v>
      </c>
      <c r="AY194" s="17" t="s">
        <v>125</v>
      </c>
      <c r="BE194" s="164">
        <f>IF(N194="základní",J194,0)</f>
        <v>0</v>
      </c>
      <c r="BF194" s="164">
        <f>IF(N194="snížená",J194,0)</f>
        <v>0</v>
      </c>
      <c r="BG194" s="164">
        <f>IF(N194="zákl. přenesená",J194,0)</f>
        <v>0</v>
      </c>
      <c r="BH194" s="164">
        <f>IF(N194="sníž. přenesená",J194,0)</f>
        <v>0</v>
      </c>
      <c r="BI194" s="164">
        <f>IF(N194="nulová",J194,0)</f>
        <v>0</v>
      </c>
      <c r="BJ194" s="17" t="s">
        <v>79</v>
      </c>
      <c r="BK194" s="164">
        <f>ROUND(I194*H194,2)</f>
        <v>0</v>
      </c>
      <c r="BL194" s="17" t="s">
        <v>212</v>
      </c>
      <c r="BM194" s="163" t="s">
        <v>225</v>
      </c>
    </row>
    <row r="195" spans="1:65" s="13" customFormat="1">
      <c r="B195" s="165"/>
      <c r="D195" s="166" t="s">
        <v>137</v>
      </c>
      <c r="E195" s="167" t="s">
        <v>1</v>
      </c>
      <c r="F195" s="168" t="s">
        <v>138</v>
      </c>
      <c r="H195" s="167" t="s">
        <v>1</v>
      </c>
      <c r="L195" s="165"/>
      <c r="M195" s="169"/>
      <c r="N195" s="170"/>
      <c r="O195" s="170"/>
      <c r="P195" s="170"/>
      <c r="Q195" s="170"/>
      <c r="R195" s="170"/>
      <c r="S195" s="170"/>
      <c r="T195" s="171"/>
      <c r="AT195" s="167" t="s">
        <v>137</v>
      </c>
      <c r="AU195" s="167" t="s">
        <v>81</v>
      </c>
      <c r="AV195" s="13" t="s">
        <v>79</v>
      </c>
      <c r="AW195" s="13" t="s">
        <v>28</v>
      </c>
      <c r="AX195" s="13" t="s">
        <v>71</v>
      </c>
      <c r="AY195" s="167" t="s">
        <v>125</v>
      </c>
    </row>
    <row r="196" spans="1:65" s="13" customFormat="1">
      <c r="B196" s="165"/>
      <c r="D196" s="166" t="s">
        <v>137</v>
      </c>
      <c r="E196" s="167" t="s">
        <v>1</v>
      </c>
      <c r="F196" s="168" t="s">
        <v>157</v>
      </c>
      <c r="H196" s="167" t="s">
        <v>1</v>
      </c>
      <c r="L196" s="165"/>
      <c r="M196" s="169"/>
      <c r="N196" s="170"/>
      <c r="O196" s="170"/>
      <c r="P196" s="170"/>
      <c r="Q196" s="170"/>
      <c r="R196" s="170"/>
      <c r="S196" s="170"/>
      <c r="T196" s="171"/>
      <c r="AT196" s="167" t="s">
        <v>137</v>
      </c>
      <c r="AU196" s="167" t="s">
        <v>81</v>
      </c>
      <c r="AV196" s="13" t="s">
        <v>79</v>
      </c>
      <c r="AW196" s="13" t="s">
        <v>28</v>
      </c>
      <c r="AX196" s="13" t="s">
        <v>71</v>
      </c>
      <c r="AY196" s="167" t="s">
        <v>125</v>
      </c>
    </row>
    <row r="197" spans="1:65" s="14" customFormat="1">
      <c r="B197" s="172"/>
      <c r="D197" s="166" t="s">
        <v>137</v>
      </c>
      <c r="E197" s="173" t="s">
        <v>1</v>
      </c>
      <c r="F197" s="174" t="s">
        <v>164</v>
      </c>
      <c r="H197" s="175">
        <v>20.75</v>
      </c>
      <c r="L197" s="172"/>
      <c r="M197" s="176"/>
      <c r="N197" s="177"/>
      <c r="O197" s="177"/>
      <c r="P197" s="177"/>
      <c r="Q197" s="177"/>
      <c r="R197" s="177"/>
      <c r="S197" s="177"/>
      <c r="T197" s="178"/>
      <c r="AT197" s="173" t="s">
        <v>137</v>
      </c>
      <c r="AU197" s="173" t="s">
        <v>81</v>
      </c>
      <c r="AV197" s="14" t="s">
        <v>81</v>
      </c>
      <c r="AW197" s="14" t="s">
        <v>28</v>
      </c>
      <c r="AX197" s="14" t="s">
        <v>71</v>
      </c>
      <c r="AY197" s="173" t="s">
        <v>125</v>
      </c>
    </row>
    <row r="198" spans="1:65" s="14" customFormat="1">
      <c r="B198" s="172"/>
      <c r="D198" s="166" t="s">
        <v>137</v>
      </c>
      <c r="E198" s="173" t="s">
        <v>1</v>
      </c>
      <c r="F198" s="174" t="s">
        <v>165</v>
      </c>
      <c r="H198" s="175">
        <v>24.125</v>
      </c>
      <c r="L198" s="172"/>
      <c r="M198" s="176"/>
      <c r="N198" s="177"/>
      <c r="O198" s="177"/>
      <c r="P198" s="177"/>
      <c r="Q198" s="177"/>
      <c r="R198" s="177"/>
      <c r="S198" s="177"/>
      <c r="T198" s="178"/>
      <c r="AT198" s="173" t="s">
        <v>137</v>
      </c>
      <c r="AU198" s="173" t="s">
        <v>81</v>
      </c>
      <c r="AV198" s="14" t="s">
        <v>81</v>
      </c>
      <c r="AW198" s="14" t="s">
        <v>28</v>
      </c>
      <c r="AX198" s="14" t="s">
        <v>71</v>
      </c>
      <c r="AY198" s="173" t="s">
        <v>125</v>
      </c>
    </row>
    <row r="199" spans="1:65" s="15" customFormat="1">
      <c r="B199" s="179"/>
      <c r="D199" s="166" t="s">
        <v>137</v>
      </c>
      <c r="E199" s="180" t="s">
        <v>1</v>
      </c>
      <c r="F199" s="181" t="s">
        <v>159</v>
      </c>
      <c r="H199" s="182">
        <v>44.875</v>
      </c>
      <c r="L199" s="179"/>
      <c r="M199" s="183"/>
      <c r="N199" s="184"/>
      <c r="O199" s="184"/>
      <c r="P199" s="184"/>
      <c r="Q199" s="184"/>
      <c r="R199" s="184"/>
      <c r="S199" s="184"/>
      <c r="T199" s="185"/>
      <c r="AT199" s="180" t="s">
        <v>137</v>
      </c>
      <c r="AU199" s="180" t="s">
        <v>81</v>
      </c>
      <c r="AV199" s="15" t="s">
        <v>134</v>
      </c>
      <c r="AW199" s="15" t="s">
        <v>28</v>
      </c>
      <c r="AX199" s="15" t="s">
        <v>79</v>
      </c>
      <c r="AY199" s="180" t="s">
        <v>125</v>
      </c>
    </row>
    <row r="200" spans="1:65" s="2" customFormat="1" ht="16.5" customHeight="1">
      <c r="A200" s="29"/>
      <c r="B200" s="118"/>
      <c r="C200" s="152" t="s">
        <v>226</v>
      </c>
      <c r="D200" s="152" t="s">
        <v>130</v>
      </c>
      <c r="E200" s="153" t="s">
        <v>218</v>
      </c>
      <c r="F200" s="154" t="s">
        <v>228</v>
      </c>
      <c r="G200" s="155" t="s">
        <v>216</v>
      </c>
      <c r="H200" s="156">
        <v>232.75800000000001</v>
      </c>
      <c r="I200" s="157">
        <v>0</v>
      </c>
      <c r="J200" s="157">
        <f>ROUND(I200*H200,2)</f>
        <v>0</v>
      </c>
      <c r="K200" s="158"/>
      <c r="L200" s="30"/>
      <c r="M200" s="186" t="s">
        <v>1</v>
      </c>
      <c r="N200" s="187" t="s">
        <v>36</v>
      </c>
      <c r="O200" s="188">
        <v>0</v>
      </c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3" t="s">
        <v>212</v>
      </c>
      <c r="AT200" s="163" t="s">
        <v>130</v>
      </c>
      <c r="AU200" s="163" t="s">
        <v>81</v>
      </c>
      <c r="AY200" s="17" t="s">
        <v>125</v>
      </c>
      <c r="BE200" s="164">
        <f>IF(N200="základní",J200,0)</f>
        <v>0</v>
      </c>
      <c r="BF200" s="164">
        <f>IF(N200="snížená",J200,0)</f>
        <v>0</v>
      </c>
      <c r="BG200" s="164">
        <f>IF(N200="zákl. přenesená",J200,0)</f>
        <v>0</v>
      </c>
      <c r="BH200" s="164">
        <f>IF(N200="sníž. přenesená",J200,0)</f>
        <v>0</v>
      </c>
      <c r="BI200" s="164">
        <f>IF(N200="nulová",J200,0)</f>
        <v>0</v>
      </c>
      <c r="BJ200" s="17" t="s">
        <v>79</v>
      </c>
      <c r="BK200" s="164">
        <f>ROUND(I200*H200,2)</f>
        <v>0</v>
      </c>
      <c r="BL200" s="17" t="s">
        <v>212</v>
      </c>
      <c r="BM200" s="163" t="s">
        <v>227</v>
      </c>
    </row>
    <row r="201" spans="1:65" s="2" customFormat="1" ht="6.95" customHeight="1">
      <c r="A201" s="29"/>
      <c r="B201" s="44"/>
      <c r="C201" s="45"/>
      <c r="D201" s="45"/>
      <c r="E201" s="45"/>
      <c r="F201" s="45"/>
      <c r="G201" s="45"/>
      <c r="H201" s="45"/>
      <c r="I201" s="45"/>
      <c r="J201" s="45"/>
      <c r="K201" s="45"/>
      <c r="L201" s="30"/>
      <c r="M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</row>
  </sheetData>
  <autoFilter ref="C133:K200"/>
  <mergeCells count="11">
    <mergeCell ref="E126:H126"/>
    <mergeCell ref="E7:H7"/>
    <mergeCell ref="E9:H9"/>
    <mergeCell ref="E18:H18"/>
    <mergeCell ref="E27:H27"/>
    <mergeCell ref="E85:H85"/>
    <mergeCell ref="L2:V2"/>
    <mergeCell ref="E87:H87"/>
    <mergeCell ref="D111:F111"/>
    <mergeCell ref="D112:F112"/>
    <mergeCell ref="E124:H124"/>
  </mergeCells>
  <pageMargins left="0.39370078740157483" right="0.39370078740157483" top="0.39370078740157483" bottom="0.39370078740157483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202211291 - ÚPRAVA TOPNÉH...</vt:lpstr>
      <vt:lpstr>'202211291 - ÚPRAVA TOPNÉH...'!Názvy_tisku</vt:lpstr>
      <vt:lpstr>'Rekapitulace stavby'!Názvy_tisku</vt:lpstr>
      <vt:lpstr>'202211291 - ÚPRAVA TOPNÉH...'!Oblast_tisku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DESKTOP-ANLVMIE\Laco</dc:creator>
  <cp:lastModifiedBy>Uživatel systému Windows</cp:lastModifiedBy>
  <cp:lastPrinted>2022-11-30T18:00:41Z</cp:lastPrinted>
  <dcterms:created xsi:type="dcterms:W3CDTF">2022-11-29T11:45:48Z</dcterms:created>
  <dcterms:modified xsi:type="dcterms:W3CDTF">2022-11-30T18:02:09Z</dcterms:modified>
</cp:coreProperties>
</file>